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5" windowWidth="15480" windowHeight="10920" activeTab="2"/>
  </bookViews>
  <sheets>
    <sheet name="приложение  1.2" sheetId="2" r:id="rId1"/>
    <sheet name="приложение 1.2" sheetId="1" state="hidden" r:id="rId2"/>
    <sheet name="приложение 4.2" sheetId="3" r:id="rId3"/>
  </sheets>
  <definedNames>
    <definedName name="_xlnm._FilterDatabase" localSheetId="0" hidden="1">'приложение  1.2'!$A$7:$AQ$15</definedName>
    <definedName name="_xlnm._FilterDatabase" localSheetId="1" hidden="1">'приложение 1.2'!$A$6:$AP$14</definedName>
    <definedName name="_xlnm.Print_Area" localSheetId="0">'приложение  1.2'!$A$1:$AL$113</definedName>
    <definedName name="_xlnm.Print_Area" localSheetId="2">'приложение 4.2'!$A$1:$F$38</definedName>
    <definedName name="_xlnm.Print_Titles" localSheetId="0">'приложение  1.2'!$4:$6</definedName>
    <definedName name="_xlnm.Print_Titles" localSheetId="1">'приложение 1.2'!$3:$5</definedName>
    <definedName name="Z_356F08F3_9279_46F8_AB27_7E250B888483_.wvu.PrintArea" localSheetId="2" hidden="1">'приложение 4.2'!$A$1:$F$45</definedName>
    <definedName name="Z_378733C7_D9F9_4C0D_B842_C9A5B7AD7EB5_.wvu.PrintArea" localSheetId="2" hidden="1">'приложение 4.2'!$A$1:$F$45</definedName>
  </definedNames>
  <calcPr calcId="114210" fullCalcOnLoad="1"/>
</workbook>
</file>

<file path=xl/calcChain.xml><?xml version="1.0" encoding="utf-8"?>
<calcChain xmlns="http://schemas.openxmlformats.org/spreadsheetml/2006/main">
  <c r="T7" i="2"/>
  <c r="U7"/>
  <c r="S7"/>
  <c r="C20" i="3"/>
  <c r="S83" i="2"/>
  <c r="T83"/>
  <c r="U83"/>
  <c r="V83"/>
  <c r="V7"/>
  <c r="R83"/>
  <c r="S113"/>
  <c r="U113"/>
  <c r="T113"/>
  <c r="C26" i="3"/>
  <c r="C14"/>
  <c r="T112" i="2"/>
  <c r="S112"/>
  <c r="T111"/>
  <c r="S111"/>
  <c r="T110"/>
  <c r="S110"/>
  <c r="T109"/>
  <c r="S109"/>
  <c r="T108"/>
  <c r="S108"/>
  <c r="T107"/>
  <c r="S107"/>
  <c r="T106"/>
  <c r="S106"/>
  <c r="T105"/>
  <c r="S105"/>
  <c r="T104"/>
  <c r="S104"/>
  <c r="T103"/>
  <c r="S103"/>
  <c r="T102"/>
  <c r="S102"/>
  <c r="T101"/>
  <c r="S101"/>
  <c r="T100"/>
  <c r="S100"/>
  <c r="T99"/>
  <c r="S99"/>
  <c r="T98"/>
  <c r="S98"/>
  <c r="T97"/>
  <c r="S97"/>
  <c r="T96"/>
  <c r="S96"/>
  <c r="T95"/>
  <c r="S95"/>
  <c r="T94"/>
  <c r="S94"/>
  <c r="T93"/>
  <c r="S93"/>
  <c r="U93"/>
  <c r="T92"/>
  <c r="S92"/>
  <c r="T91"/>
  <c r="S91"/>
  <c r="T90"/>
  <c r="S90"/>
  <c r="T89"/>
  <c r="S89"/>
  <c r="U89"/>
  <c r="T88"/>
  <c r="S88"/>
  <c r="T87"/>
  <c r="S87"/>
  <c r="T86"/>
  <c r="S86"/>
  <c r="T85"/>
  <c r="S85"/>
  <c r="U85"/>
  <c r="T84"/>
  <c r="S84"/>
  <c r="U94"/>
  <c r="U92"/>
  <c r="U88"/>
  <c r="U84"/>
  <c r="U112"/>
  <c r="U111"/>
  <c r="U110"/>
  <c r="U109"/>
  <c r="U108"/>
  <c r="U107"/>
  <c r="U106"/>
  <c r="U105"/>
  <c r="U104"/>
  <c r="U103"/>
  <c r="U102"/>
  <c r="U101"/>
  <c r="U100"/>
  <c r="U99"/>
  <c r="U98"/>
  <c r="U97"/>
  <c r="U96"/>
  <c r="U95"/>
  <c r="U91"/>
  <c r="U90"/>
  <c r="U87"/>
  <c r="U86"/>
  <c r="C38" i="3"/>
  <c r="F30"/>
  <c r="E30"/>
  <c r="D30"/>
  <c r="F27"/>
  <c r="F26"/>
  <c r="F23"/>
  <c r="E22"/>
  <c r="D22"/>
  <c r="F22"/>
  <c r="F21"/>
  <c r="F20"/>
  <c r="F18"/>
  <c r="F16"/>
  <c r="F15"/>
  <c r="E15"/>
  <c r="D15"/>
  <c r="D14"/>
  <c r="D38"/>
  <c r="F14"/>
  <c r="F38"/>
  <c r="E14"/>
  <c r="E38"/>
  <c r="AK78" i="2"/>
  <c r="AL78"/>
  <c r="AF78"/>
  <c r="AG64"/>
  <c r="AH64"/>
  <c r="AI64"/>
  <c r="AJ64"/>
  <c r="G9"/>
  <c r="G8"/>
  <c r="G7"/>
  <c r="H9"/>
  <c r="H8"/>
  <c r="H7"/>
  <c r="I9"/>
  <c r="I8"/>
  <c r="I7"/>
  <c r="J9"/>
  <c r="J8"/>
  <c r="J7"/>
  <c r="K9"/>
  <c r="K8"/>
  <c r="K7"/>
  <c r="L9"/>
  <c r="L8"/>
  <c r="L7"/>
  <c r="M9"/>
  <c r="M8"/>
  <c r="M7"/>
  <c r="N64"/>
  <c r="N9"/>
  <c r="N8"/>
  <c r="N7"/>
  <c r="G78"/>
  <c r="H78"/>
  <c r="I78"/>
  <c r="J78"/>
  <c r="K78"/>
  <c r="L78"/>
  <c r="M78"/>
  <c r="N78"/>
  <c r="AB75"/>
  <c r="AT75"/>
  <c r="AB82"/>
  <c r="AT82"/>
  <c r="AB81"/>
  <c r="AT81"/>
  <c r="AB80"/>
  <c r="AT80"/>
  <c r="AT79"/>
  <c r="AB79"/>
  <c r="Z79"/>
  <c r="Z78"/>
  <c r="Y79"/>
  <c r="Y78"/>
  <c r="X79"/>
  <c r="X78"/>
  <c r="W79"/>
  <c r="W78"/>
  <c r="U79"/>
  <c r="U78"/>
  <c r="T79"/>
  <c r="T78"/>
  <c r="P79"/>
  <c r="P78"/>
  <c r="O79"/>
  <c r="O78"/>
  <c r="F79"/>
  <c r="F78"/>
  <c r="E79"/>
  <c r="E78"/>
  <c r="D79"/>
  <c r="D78"/>
  <c r="AB78"/>
  <c r="AB77"/>
  <c r="AB76"/>
  <c r="AT76"/>
  <c r="AT74"/>
  <c r="V76"/>
  <c r="S76"/>
  <c r="S74"/>
  <c r="AQ74"/>
  <c r="AP74"/>
  <c r="AO74"/>
  <c r="AN74"/>
  <c r="AM74"/>
  <c r="AL74"/>
  <c r="AK74"/>
  <c r="AF74"/>
  <c r="AB74"/>
  <c r="Z74"/>
  <c r="Y74"/>
  <c r="X74"/>
  <c r="W74"/>
  <c r="U74"/>
  <c r="T74"/>
  <c r="P74"/>
  <c r="O74"/>
  <c r="F74"/>
  <c r="E74"/>
  <c r="D74"/>
  <c r="AB73"/>
  <c r="AT73"/>
  <c r="AT72"/>
  <c r="U73"/>
  <c r="U72"/>
  <c r="AB72"/>
  <c r="Z72"/>
  <c r="Y72"/>
  <c r="X72"/>
  <c r="W72"/>
  <c r="V72"/>
  <c r="T72"/>
  <c r="S72"/>
  <c r="P72"/>
  <c r="O72"/>
  <c r="F72"/>
  <c r="E72"/>
  <c r="D72"/>
  <c r="AB71"/>
  <c r="AT71"/>
  <c r="U71"/>
  <c r="AB70"/>
  <c r="AT70"/>
  <c r="U70"/>
  <c r="AB69"/>
  <c r="AT69"/>
  <c r="U69"/>
  <c r="AQ68"/>
  <c r="AP68"/>
  <c r="AO68"/>
  <c r="AN68"/>
  <c r="AM68"/>
  <c r="AL68"/>
  <c r="AK68"/>
  <c r="AF68"/>
  <c r="AB68"/>
  <c r="Z68"/>
  <c r="Y68"/>
  <c r="X68"/>
  <c r="W68"/>
  <c r="V68"/>
  <c r="T68"/>
  <c r="S68"/>
  <c r="P68"/>
  <c r="O68"/>
  <c r="F68"/>
  <c r="E68"/>
  <c r="D68"/>
  <c r="AB67"/>
  <c r="AT67"/>
  <c r="V67"/>
  <c r="U67"/>
  <c r="AB66"/>
  <c r="V66"/>
  <c r="T66"/>
  <c r="AQ65"/>
  <c r="AP65"/>
  <c r="AO65"/>
  <c r="AN65"/>
  <c r="AM65"/>
  <c r="AL65"/>
  <c r="AL64"/>
  <c r="AK65"/>
  <c r="AK64"/>
  <c r="AF65"/>
  <c r="AF64"/>
  <c r="AB65"/>
  <c r="Z65"/>
  <c r="Z64"/>
  <c r="Y65"/>
  <c r="Y64"/>
  <c r="X65"/>
  <c r="X64"/>
  <c r="W65"/>
  <c r="W64"/>
  <c r="S65"/>
  <c r="P65"/>
  <c r="P64"/>
  <c r="O65"/>
  <c r="O64"/>
  <c r="F65"/>
  <c r="F64"/>
  <c r="E65"/>
  <c r="E64"/>
  <c r="D65"/>
  <c r="D64"/>
  <c r="AB64"/>
  <c r="AB63"/>
  <c r="AT63"/>
  <c r="V63"/>
  <c r="S63"/>
  <c r="AB62"/>
  <c r="AT62"/>
  <c r="V62"/>
  <c r="S62"/>
  <c r="AB61"/>
  <c r="AT61"/>
  <c r="V61"/>
  <c r="S61"/>
  <c r="AB60"/>
  <c r="AT60"/>
  <c r="V60"/>
  <c r="S60"/>
  <c r="AB59"/>
  <c r="AT59"/>
  <c r="V59"/>
  <c r="S59"/>
  <c r="AB58"/>
  <c r="AT58"/>
  <c r="V58"/>
  <c r="S58"/>
  <c r="AB57"/>
  <c r="AT57"/>
  <c r="V57"/>
  <c r="S57"/>
  <c r="AB56"/>
  <c r="AT56"/>
  <c r="V56"/>
  <c r="S56"/>
  <c r="AB55"/>
  <c r="AT55"/>
  <c r="V55"/>
  <c r="S55"/>
  <c r="AB54"/>
  <c r="AT54"/>
  <c r="V54"/>
  <c r="S54"/>
  <c r="AB53"/>
  <c r="AT53"/>
  <c r="V53"/>
  <c r="S53"/>
  <c r="S52"/>
  <c r="AQ52"/>
  <c r="AP52"/>
  <c r="AO52"/>
  <c r="AN52"/>
  <c r="AM52"/>
  <c r="AL52"/>
  <c r="AK52"/>
  <c r="AF52"/>
  <c r="AB52"/>
  <c r="Z52"/>
  <c r="Y52"/>
  <c r="X52"/>
  <c r="W52"/>
  <c r="U52"/>
  <c r="T52"/>
  <c r="P52"/>
  <c r="O52"/>
  <c r="F52"/>
  <c r="E52"/>
  <c r="D52"/>
  <c r="AB49"/>
  <c r="V49"/>
  <c r="U49"/>
  <c r="AT48"/>
  <c r="AQ48"/>
  <c r="AP48"/>
  <c r="AO48"/>
  <c r="AN48"/>
  <c r="AM48"/>
  <c r="AL48"/>
  <c r="AL47"/>
  <c r="AK48"/>
  <c r="AK47"/>
  <c r="AF48"/>
  <c r="AF47"/>
  <c r="AB48"/>
  <c r="Z48"/>
  <c r="Z47"/>
  <c r="Y48"/>
  <c r="Y47"/>
  <c r="X48"/>
  <c r="X47"/>
  <c r="W48"/>
  <c r="W47"/>
  <c r="V48"/>
  <c r="V47"/>
  <c r="S48"/>
  <c r="S47"/>
  <c r="P48"/>
  <c r="P47"/>
  <c r="O48"/>
  <c r="O47"/>
  <c r="F48"/>
  <c r="F47"/>
  <c r="E48"/>
  <c r="E47"/>
  <c r="D48"/>
  <c r="D47"/>
  <c r="AB47"/>
  <c r="AB46"/>
  <c r="AT46"/>
  <c r="V46"/>
  <c r="U46"/>
  <c r="AB45"/>
  <c r="AT45"/>
  <c r="V45"/>
  <c r="U45"/>
  <c r="AB44"/>
  <c r="AT44"/>
  <c r="V44"/>
  <c r="U44"/>
  <c r="AB43"/>
  <c r="AT43"/>
  <c r="V43"/>
  <c r="U43"/>
  <c r="AQ42"/>
  <c r="AP42"/>
  <c r="AO42"/>
  <c r="AN42"/>
  <c r="AM42"/>
  <c r="AL42"/>
  <c r="AK42"/>
  <c r="AF42"/>
  <c r="AB42"/>
  <c r="Z42"/>
  <c r="Y42"/>
  <c r="X42"/>
  <c r="W42"/>
  <c r="S42"/>
  <c r="P42"/>
  <c r="O42"/>
  <c r="F42"/>
  <c r="E42"/>
  <c r="D42"/>
  <c r="AB41"/>
  <c r="AT41"/>
  <c r="V41"/>
  <c r="U41"/>
  <c r="AB40"/>
  <c r="AT40"/>
  <c r="V40"/>
  <c r="U40"/>
  <c r="AB39"/>
  <c r="AT39"/>
  <c r="V39"/>
  <c r="U39"/>
  <c r="AB38"/>
  <c r="AT38"/>
  <c r="V38"/>
  <c r="U38"/>
  <c r="AB37"/>
  <c r="AT37"/>
  <c r="V37"/>
  <c r="U37"/>
  <c r="AB36"/>
  <c r="AT36"/>
  <c r="V36"/>
  <c r="U36"/>
  <c r="AB35"/>
  <c r="AT35"/>
  <c r="V35"/>
  <c r="U35"/>
  <c r="AQ34"/>
  <c r="AP34"/>
  <c r="AO34"/>
  <c r="AN34"/>
  <c r="AM34"/>
  <c r="AL34"/>
  <c r="AL33"/>
  <c r="AK34"/>
  <c r="AK33"/>
  <c r="AF34"/>
  <c r="AF33"/>
  <c r="AB34"/>
  <c r="Z34"/>
  <c r="Z33"/>
  <c r="Y34"/>
  <c r="Y33"/>
  <c r="X34"/>
  <c r="X33"/>
  <c r="W34"/>
  <c r="W33"/>
  <c r="S34"/>
  <c r="S33"/>
  <c r="P34"/>
  <c r="P33"/>
  <c r="O34"/>
  <c r="O33"/>
  <c r="F34"/>
  <c r="F33"/>
  <c r="E34"/>
  <c r="E33"/>
  <c r="D34"/>
  <c r="D33"/>
  <c r="AB33"/>
  <c r="AB32"/>
  <c r="AT32"/>
  <c r="V32"/>
  <c r="U32"/>
  <c r="AB31"/>
  <c r="AT31"/>
  <c r="V31"/>
  <c r="T31"/>
  <c r="AB30"/>
  <c r="AT30"/>
  <c r="V30"/>
  <c r="T30"/>
  <c r="AB29"/>
  <c r="AT29"/>
  <c r="V29"/>
  <c r="T29"/>
  <c r="AB28"/>
  <c r="AT28"/>
  <c r="V28"/>
  <c r="T28"/>
  <c r="AB27"/>
  <c r="AT27"/>
  <c r="V27"/>
  <c r="T27"/>
  <c r="AB26"/>
  <c r="AT26"/>
  <c r="V26"/>
  <c r="U26"/>
  <c r="AB25"/>
  <c r="AT25"/>
  <c r="V25"/>
  <c r="U25"/>
  <c r="AQ24"/>
  <c r="AP24"/>
  <c r="AO24"/>
  <c r="AN24"/>
  <c r="AM24"/>
  <c r="AL24"/>
  <c r="AK24"/>
  <c r="AF24"/>
  <c r="AB24"/>
  <c r="Z24"/>
  <c r="Y24"/>
  <c r="X24"/>
  <c r="W24"/>
  <c r="S24"/>
  <c r="P24"/>
  <c r="O24"/>
  <c r="F24"/>
  <c r="E24"/>
  <c r="D24"/>
  <c r="AB23"/>
  <c r="AT23"/>
  <c r="V23"/>
  <c r="T23"/>
  <c r="AT22"/>
  <c r="AB22"/>
  <c r="V22"/>
  <c r="U22"/>
  <c r="AT21"/>
  <c r="AB21"/>
  <c r="V21"/>
  <c r="U21"/>
  <c r="AQ20"/>
  <c r="AP20"/>
  <c r="AO20"/>
  <c r="AN20"/>
  <c r="AM20"/>
  <c r="AL20"/>
  <c r="AK20"/>
  <c r="AF20"/>
  <c r="AB20"/>
  <c r="Z20"/>
  <c r="Y20"/>
  <c r="X20"/>
  <c r="W20"/>
  <c r="S20"/>
  <c r="P20"/>
  <c r="O20"/>
  <c r="F20"/>
  <c r="E20"/>
  <c r="D20"/>
  <c r="AB19"/>
  <c r="AT19"/>
  <c r="V19"/>
  <c r="T19"/>
  <c r="AT18"/>
  <c r="AB18"/>
  <c r="V18"/>
  <c r="T18"/>
  <c r="AB17"/>
  <c r="AT17"/>
  <c r="V17"/>
  <c r="AQ16"/>
  <c r="AP16"/>
  <c r="AO16"/>
  <c r="AN16"/>
  <c r="AM16"/>
  <c r="AL16"/>
  <c r="AK16"/>
  <c r="AF16"/>
  <c r="AB16"/>
  <c r="Z16"/>
  <c r="Y16"/>
  <c r="X16"/>
  <c r="W16"/>
  <c r="U16"/>
  <c r="S16"/>
  <c r="P16"/>
  <c r="O16"/>
  <c r="F16"/>
  <c r="E16"/>
  <c r="D16"/>
  <c r="AB15"/>
  <c r="V15"/>
  <c r="AB14"/>
  <c r="V14"/>
  <c r="T14"/>
  <c r="AQ13"/>
  <c r="AP13"/>
  <c r="AO13"/>
  <c r="AN13"/>
  <c r="AM13"/>
  <c r="AL13"/>
  <c r="AK13"/>
  <c r="AF13"/>
  <c r="Z13"/>
  <c r="Y13"/>
  <c r="X13"/>
  <c r="W13"/>
  <c r="U13"/>
  <c r="S13"/>
  <c r="P13"/>
  <c r="O13"/>
  <c r="F13"/>
  <c r="E13"/>
  <c r="D13"/>
  <c r="AA7"/>
  <c r="S64"/>
  <c r="S79"/>
  <c r="S78"/>
  <c r="S77"/>
  <c r="AT78"/>
  <c r="AT77"/>
  <c r="AP47"/>
  <c r="AN64"/>
  <c r="AM47"/>
  <c r="AM33"/>
  <c r="AO33"/>
  <c r="AQ33"/>
  <c r="AN47"/>
  <c r="AT47"/>
  <c r="AP64"/>
  <c r="U77"/>
  <c r="AT14"/>
  <c r="AT13"/>
  <c r="AB7"/>
  <c r="O12"/>
  <c r="O11"/>
  <c r="O10"/>
  <c r="O9"/>
  <c r="O8"/>
  <c r="T21"/>
  <c r="AO47"/>
  <c r="AQ47"/>
  <c r="X77"/>
  <c r="Z77"/>
  <c r="AF77"/>
  <c r="AL77"/>
  <c r="AN78"/>
  <c r="AN77"/>
  <c r="AP78"/>
  <c r="AP77"/>
  <c r="Y77"/>
  <c r="AQ78"/>
  <c r="AQ77"/>
  <c r="D77"/>
  <c r="F77"/>
  <c r="P77"/>
  <c r="T44"/>
  <c r="D12"/>
  <c r="D11"/>
  <c r="D10"/>
  <c r="D9"/>
  <c r="D8"/>
  <c r="D7"/>
  <c r="W12"/>
  <c r="W11"/>
  <c r="W10"/>
  <c r="W9"/>
  <c r="W8"/>
  <c r="Y12"/>
  <c r="Y11"/>
  <c r="Y10"/>
  <c r="Y9"/>
  <c r="Y8"/>
  <c r="Y7"/>
  <c r="AF12"/>
  <c r="AF11"/>
  <c r="AF10"/>
  <c r="AF9"/>
  <c r="AF8"/>
  <c r="AL12"/>
  <c r="AL11"/>
  <c r="AL10"/>
  <c r="AL9"/>
  <c r="AL8"/>
  <c r="AL7"/>
  <c r="AN12"/>
  <c r="AN11"/>
  <c r="AP12"/>
  <c r="AP11"/>
  <c r="E12"/>
  <c r="E11"/>
  <c r="E10"/>
  <c r="E9"/>
  <c r="E8"/>
  <c r="X12"/>
  <c r="X11"/>
  <c r="X10"/>
  <c r="X9"/>
  <c r="X8"/>
  <c r="X7"/>
  <c r="Z12"/>
  <c r="Z11"/>
  <c r="Z10"/>
  <c r="Z9"/>
  <c r="Z8"/>
  <c r="Z7"/>
  <c r="U20"/>
  <c r="V20"/>
  <c r="AK12"/>
  <c r="AK11"/>
  <c r="AK10"/>
  <c r="AK9"/>
  <c r="AK8"/>
  <c r="AM12"/>
  <c r="AO12"/>
  <c r="AQ12"/>
  <c r="V42"/>
  <c r="T46"/>
  <c r="O77"/>
  <c r="W77"/>
  <c r="AK77"/>
  <c r="AO78"/>
  <c r="AO77"/>
  <c r="T32"/>
  <c r="E77"/>
  <c r="T39"/>
  <c r="T41"/>
  <c r="T26"/>
  <c r="V52"/>
  <c r="T77"/>
  <c r="T35"/>
  <c r="T37"/>
  <c r="AM64"/>
  <c r="AO64"/>
  <c r="AQ64"/>
  <c r="V79"/>
  <c r="V78"/>
  <c r="F12"/>
  <c r="F11"/>
  <c r="F10"/>
  <c r="F9"/>
  <c r="F8"/>
  <c r="F7"/>
  <c r="P12"/>
  <c r="P11"/>
  <c r="P10"/>
  <c r="P9"/>
  <c r="P8"/>
  <c r="P7"/>
  <c r="S12"/>
  <c r="S11"/>
  <c r="S10"/>
  <c r="T25"/>
  <c r="AT24"/>
  <c r="T38"/>
  <c r="T40"/>
  <c r="V65"/>
  <c r="T17"/>
  <c r="T16"/>
  <c r="V16"/>
  <c r="T15"/>
  <c r="T13"/>
  <c r="V13"/>
  <c r="AT16"/>
  <c r="T22"/>
  <c r="U24"/>
  <c r="V24"/>
  <c r="T36"/>
  <c r="AT42"/>
  <c r="T45"/>
  <c r="T49"/>
  <c r="T48"/>
  <c r="T47"/>
  <c r="AT52"/>
  <c r="T67"/>
  <c r="T65"/>
  <c r="T64"/>
  <c r="AT65"/>
  <c r="U68"/>
  <c r="AT20"/>
  <c r="U34"/>
  <c r="V34"/>
  <c r="V33"/>
  <c r="AT34"/>
  <c r="AN33"/>
  <c r="AP33"/>
  <c r="S9"/>
  <c r="S8"/>
  <c r="AT68"/>
  <c r="T43"/>
  <c r="U42"/>
  <c r="U48"/>
  <c r="U47"/>
  <c r="U65"/>
  <c r="U64"/>
  <c r="V74"/>
  <c r="AS27" i="1"/>
  <c r="AS197"/>
  <c r="AS194"/>
  <c r="AS193"/>
  <c r="AS36"/>
  <c r="E7" i="2"/>
  <c r="W7"/>
  <c r="O7"/>
  <c r="T20"/>
  <c r="AK7"/>
  <c r="AF7"/>
  <c r="U33"/>
  <c r="V64"/>
  <c r="AT12"/>
  <c r="AT11"/>
  <c r="U12"/>
  <c r="U11"/>
  <c r="U10"/>
  <c r="U9"/>
  <c r="U8"/>
  <c r="T24"/>
  <c r="T12"/>
  <c r="T11"/>
  <c r="AM78"/>
  <c r="AM77"/>
  <c r="AP10"/>
  <c r="AP9"/>
  <c r="AP8"/>
  <c r="AP7"/>
  <c r="AN10"/>
  <c r="AN9"/>
  <c r="AN8"/>
  <c r="AN7"/>
  <c r="AT64"/>
  <c r="T42"/>
  <c r="V12"/>
  <c r="V11"/>
  <c r="V10"/>
  <c r="V9"/>
  <c r="V8"/>
  <c r="AQ11"/>
  <c r="AQ10"/>
  <c r="AQ9"/>
  <c r="AQ8"/>
  <c r="AQ7"/>
  <c r="AO11"/>
  <c r="AO10"/>
  <c r="AO9"/>
  <c r="AO8"/>
  <c r="AO7"/>
  <c r="AM11"/>
  <c r="AM10"/>
  <c r="AM9"/>
  <c r="AM8"/>
  <c r="T34"/>
  <c r="T33"/>
  <c r="AT33"/>
  <c r="AT10"/>
  <c r="V77"/>
  <c r="AS26" i="1"/>
  <c r="AS37"/>
  <c r="AS15"/>
  <c r="AS16"/>
  <c r="AS17"/>
  <c r="AS18"/>
  <c r="AS19"/>
  <c r="AS20"/>
  <c r="AS21"/>
  <c r="AS22"/>
  <c r="AS23"/>
  <c r="T10" i="2"/>
  <c r="T9"/>
  <c r="T8"/>
  <c r="AT9"/>
  <c r="AT8"/>
  <c r="AT7"/>
  <c r="AM7"/>
  <c r="AA14" i="1"/>
  <c r="AA13"/>
  <c r="AS13"/>
  <c r="AA26"/>
  <c r="AA27"/>
  <c r="AA28"/>
  <c r="AA29"/>
  <c r="AA30"/>
  <c r="AA31"/>
  <c r="AA32"/>
  <c r="AA33"/>
  <c r="AA34"/>
  <c r="AA35"/>
  <c r="AA36"/>
  <c r="AA37"/>
  <c r="AA38"/>
  <c r="AS38"/>
  <c r="AS34"/>
  <c r="AA39"/>
  <c r="AA40"/>
  <c r="AS40"/>
  <c r="AA41"/>
  <c r="AA42"/>
  <c r="AS42"/>
  <c r="AA43"/>
  <c r="AS43"/>
  <c r="AA44"/>
  <c r="AS44"/>
  <c r="AA45"/>
  <c r="AS45"/>
  <c r="AA46"/>
  <c r="AS46"/>
  <c r="AA47"/>
  <c r="AS47"/>
  <c r="AA48"/>
  <c r="AS48"/>
  <c r="AA49"/>
  <c r="AA50"/>
  <c r="AA51"/>
  <c r="AA52"/>
  <c r="AA53"/>
  <c r="AA54"/>
  <c r="AA55"/>
  <c r="AA56"/>
  <c r="AA57"/>
  <c r="AA58"/>
  <c r="AA59"/>
  <c r="AA60"/>
  <c r="AA61"/>
  <c r="AA62"/>
  <c r="AA63"/>
  <c r="AA64"/>
  <c r="AA65"/>
  <c r="AA66"/>
  <c r="AA67"/>
  <c r="AA68"/>
  <c r="AA69"/>
  <c r="AA70"/>
  <c r="AA71"/>
  <c r="AS71"/>
  <c r="AA72"/>
  <c r="AA73"/>
  <c r="AS73"/>
  <c r="AA74"/>
  <c r="AS74"/>
  <c r="AA75"/>
  <c r="AA76"/>
  <c r="AS76"/>
  <c r="AA77"/>
  <c r="AA78"/>
  <c r="AS78"/>
  <c r="AA79"/>
  <c r="AS79"/>
  <c r="AA80"/>
  <c r="AS80"/>
  <c r="AA81"/>
  <c r="AA82"/>
  <c r="AA83"/>
  <c r="AA84"/>
  <c r="AS84"/>
  <c r="AA85"/>
  <c r="AS85"/>
  <c r="AA86"/>
  <c r="AS86"/>
  <c r="AA87"/>
  <c r="AS87"/>
  <c r="AA88"/>
  <c r="AS88"/>
  <c r="AA89"/>
  <c r="AA90"/>
  <c r="AA91"/>
  <c r="AA92"/>
  <c r="AA93"/>
  <c r="AA94"/>
  <c r="AA95"/>
  <c r="AA96"/>
  <c r="AA97"/>
  <c r="AA98"/>
  <c r="AA99"/>
  <c r="AA100"/>
  <c r="AA101"/>
  <c r="AA102"/>
  <c r="AS102"/>
  <c r="AA103"/>
  <c r="AA104"/>
  <c r="AA105"/>
  <c r="AA106"/>
  <c r="AA107"/>
  <c r="AA108"/>
  <c r="AA111"/>
  <c r="AA112"/>
  <c r="AA113"/>
  <c r="AA114"/>
  <c r="AA115"/>
  <c r="AA116"/>
  <c r="AA117"/>
  <c r="AA118"/>
  <c r="AA119"/>
  <c r="AA120"/>
  <c r="AA121"/>
  <c r="AA122"/>
  <c r="AA123"/>
  <c r="AA124"/>
  <c r="AA125"/>
  <c r="AA126"/>
  <c r="AA127"/>
  <c r="AA128"/>
  <c r="AS128"/>
  <c r="AA129"/>
  <c r="AS129"/>
  <c r="AA130"/>
  <c r="AS130"/>
  <c r="AA131"/>
  <c r="AA132"/>
  <c r="AS132"/>
  <c r="AA133"/>
  <c r="AS133"/>
  <c r="AA134"/>
  <c r="AS134"/>
  <c r="AA135"/>
  <c r="AA136"/>
  <c r="AS136"/>
  <c r="AA137"/>
  <c r="AS137"/>
  <c r="AA138"/>
  <c r="AS138"/>
  <c r="AA139"/>
  <c r="AS139"/>
  <c r="AA140"/>
  <c r="AS140"/>
  <c r="AA141"/>
  <c r="AS141"/>
  <c r="AA142"/>
  <c r="AS142"/>
  <c r="AA143"/>
  <c r="AA144"/>
  <c r="AA145"/>
  <c r="AA146"/>
  <c r="AA147"/>
  <c r="AA148"/>
  <c r="AA149"/>
  <c r="AA150"/>
  <c r="AA151"/>
  <c r="AA152"/>
  <c r="AA153"/>
  <c r="AA154"/>
  <c r="AA155"/>
  <c r="AA156"/>
  <c r="AA157"/>
  <c r="AA158"/>
  <c r="AA159"/>
  <c r="AA160"/>
  <c r="AA161"/>
  <c r="AA162"/>
  <c r="AA163"/>
  <c r="AS163"/>
  <c r="AA164"/>
  <c r="AS164"/>
  <c r="AA165"/>
  <c r="AA166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AA194"/>
  <c r="AA195"/>
  <c r="AS195"/>
  <c r="AA196"/>
  <c r="AA197"/>
  <c r="AA198"/>
  <c r="AA199"/>
  <c r="AA200"/>
  <c r="AA201"/>
  <c r="AA202"/>
  <c r="AA203"/>
  <c r="AA204"/>
  <c r="AA205"/>
  <c r="AA206"/>
  <c r="AA207"/>
  <c r="AA208"/>
  <c r="AA209"/>
  <c r="AA210"/>
  <c r="AA211"/>
  <c r="AA212"/>
  <c r="AA213"/>
  <c r="AA214"/>
  <c r="AS214"/>
  <c r="AA215"/>
  <c r="AA216"/>
  <c r="AA217"/>
  <c r="AA218"/>
  <c r="AA219"/>
  <c r="AA220"/>
  <c r="AA221"/>
  <c r="AA222"/>
  <c r="AA223"/>
  <c r="AA224"/>
  <c r="AA225"/>
  <c r="AA226"/>
  <c r="AA227"/>
  <c r="AA228"/>
  <c r="AA229"/>
  <c r="AA230"/>
  <c r="AA231"/>
  <c r="AA232"/>
  <c r="AA233"/>
  <c r="AA234"/>
  <c r="AA235"/>
  <c r="AA236"/>
  <c r="AA237"/>
  <c r="AA238"/>
  <c r="AA239"/>
  <c r="AA240"/>
  <c r="AA241"/>
  <c r="AA242"/>
  <c r="AA243"/>
  <c r="AA244"/>
  <c r="AA245"/>
  <c r="AA246"/>
  <c r="AA247"/>
  <c r="AA248"/>
  <c r="AA249"/>
  <c r="AA250"/>
  <c r="AA251"/>
  <c r="AA252"/>
  <c r="AA253"/>
  <c r="AA254"/>
  <c r="AA255"/>
  <c r="AA256"/>
  <c r="AA257"/>
  <c r="AA258"/>
  <c r="AA259"/>
  <c r="AA260"/>
  <c r="AA261"/>
  <c r="AA262"/>
  <c r="AA263"/>
  <c r="AA264"/>
  <c r="AA265"/>
  <c r="AA266"/>
  <c r="AA267"/>
  <c r="AA268"/>
  <c r="AA269"/>
  <c r="AA270"/>
  <c r="AA271"/>
  <c r="AA272"/>
  <c r="AA273"/>
  <c r="AA274"/>
  <c r="AA275"/>
  <c r="AA276"/>
  <c r="AA277"/>
  <c r="AA278"/>
  <c r="AA279"/>
  <c r="AA280"/>
  <c r="AA281"/>
  <c r="AA282"/>
  <c r="AA283"/>
  <c r="AA284"/>
  <c r="AA285"/>
  <c r="AA286"/>
  <c r="AA287"/>
  <c r="AA288"/>
  <c r="AA289"/>
  <c r="AA290"/>
  <c r="AA291"/>
  <c r="AA292"/>
  <c r="AA293"/>
  <c r="AA294"/>
  <c r="AA295"/>
  <c r="AA296"/>
  <c r="AA297"/>
  <c r="AA298"/>
  <c r="AA299"/>
  <c r="AA300"/>
  <c r="AA301"/>
  <c r="AA302"/>
  <c r="AA303"/>
  <c r="AA304"/>
  <c r="AA305"/>
  <c r="AA306"/>
  <c r="AA307"/>
  <c r="AA308"/>
  <c r="AA309"/>
  <c r="AA310"/>
  <c r="AA311"/>
  <c r="AA312"/>
  <c r="AA313"/>
  <c r="AA314"/>
  <c r="AA315"/>
  <c r="AA316"/>
  <c r="AA317"/>
  <c r="AA318"/>
  <c r="AA319"/>
  <c r="AA320"/>
  <c r="AA321"/>
  <c r="AA322"/>
  <c r="AA323"/>
  <c r="AA324"/>
  <c r="AA325"/>
  <c r="AA326"/>
  <c r="AA327"/>
  <c r="AA328"/>
  <c r="AA329"/>
  <c r="AA330"/>
  <c r="AA331"/>
  <c r="AA332"/>
  <c r="AA333"/>
  <c r="AA334"/>
  <c r="AA335"/>
  <c r="AA336"/>
  <c r="AA337"/>
  <c r="AA338"/>
  <c r="AA339"/>
  <c r="AA340"/>
  <c r="AA341"/>
  <c r="AA342"/>
  <c r="AA343"/>
  <c r="AA344"/>
  <c r="AA345"/>
  <c r="AA346"/>
  <c r="AA347"/>
  <c r="AA348"/>
  <c r="AA349"/>
  <c r="AA350"/>
  <c r="AA351"/>
  <c r="AA352"/>
  <c r="AA353"/>
  <c r="AA354"/>
  <c r="AA355"/>
  <c r="AA356"/>
  <c r="AA357"/>
  <c r="AA18"/>
  <c r="AA19"/>
  <c r="AA20"/>
  <c r="AA21"/>
  <c r="AA22"/>
  <c r="AA23"/>
  <c r="AA24"/>
  <c r="AA25"/>
  <c r="AS25"/>
  <c r="AS24"/>
  <c r="AA15"/>
  <c r="AA16"/>
  <c r="AA17"/>
  <c r="AS81"/>
  <c r="AS70"/>
  <c r="AS65"/>
  <c r="Z6"/>
  <c r="D12"/>
  <c r="E12"/>
  <c r="F12"/>
  <c r="O12"/>
  <c r="P12"/>
  <c r="Q12"/>
  <c r="R12"/>
  <c r="T12"/>
  <c r="V12"/>
  <c r="W12"/>
  <c r="X12"/>
  <c r="Y12"/>
  <c r="U13"/>
  <c r="U14"/>
  <c r="S14"/>
  <c r="D24"/>
  <c r="E24"/>
  <c r="F24"/>
  <c r="O24"/>
  <c r="P24"/>
  <c r="Q24"/>
  <c r="R24"/>
  <c r="T24"/>
  <c r="V24"/>
  <c r="W24"/>
  <c r="X24"/>
  <c r="Y24"/>
  <c r="U25"/>
  <c r="U26"/>
  <c r="S26"/>
  <c r="U27"/>
  <c r="S27"/>
  <c r="D34"/>
  <c r="E34"/>
  <c r="F34"/>
  <c r="O34"/>
  <c r="P34"/>
  <c r="Q34"/>
  <c r="R34"/>
  <c r="V34"/>
  <c r="W34"/>
  <c r="X34"/>
  <c r="Y34"/>
  <c r="S35"/>
  <c r="T36"/>
  <c r="U36"/>
  <c r="T37"/>
  <c r="S37"/>
  <c r="U37"/>
  <c r="S38"/>
  <c r="U38"/>
  <c r="D39"/>
  <c r="E39"/>
  <c r="F39"/>
  <c r="O39"/>
  <c r="P39"/>
  <c r="Q39"/>
  <c r="R39"/>
  <c r="V39"/>
  <c r="W39"/>
  <c r="X39"/>
  <c r="Y39"/>
  <c r="T40"/>
  <c r="U40"/>
  <c r="S40"/>
  <c r="S41"/>
  <c r="T42"/>
  <c r="U42"/>
  <c r="U43"/>
  <c r="S43"/>
  <c r="U44"/>
  <c r="S44"/>
  <c r="U45"/>
  <c r="S45"/>
  <c r="U46"/>
  <c r="S46"/>
  <c r="U47"/>
  <c r="S47"/>
  <c r="T48"/>
  <c r="U48"/>
  <c r="D50"/>
  <c r="E50"/>
  <c r="F50"/>
  <c r="O50"/>
  <c r="P50"/>
  <c r="Q50"/>
  <c r="R50"/>
  <c r="S50"/>
  <c r="T50"/>
  <c r="U50"/>
  <c r="V50"/>
  <c r="W50"/>
  <c r="X50"/>
  <c r="Y50"/>
  <c r="D54"/>
  <c r="E54"/>
  <c r="F54"/>
  <c r="O54"/>
  <c r="P54"/>
  <c r="Q54"/>
  <c r="R54"/>
  <c r="S54"/>
  <c r="T54"/>
  <c r="U54"/>
  <c r="V54"/>
  <c r="W54"/>
  <c r="X54"/>
  <c r="Y54"/>
  <c r="D57"/>
  <c r="E57"/>
  <c r="F57"/>
  <c r="O57"/>
  <c r="P57"/>
  <c r="Q57"/>
  <c r="R57"/>
  <c r="S57"/>
  <c r="T57"/>
  <c r="U57"/>
  <c r="V57"/>
  <c r="W57"/>
  <c r="X57"/>
  <c r="Y57"/>
  <c r="D65"/>
  <c r="E65"/>
  <c r="F65"/>
  <c r="O65"/>
  <c r="P65"/>
  <c r="Q65"/>
  <c r="R65"/>
  <c r="S65"/>
  <c r="T65"/>
  <c r="U65"/>
  <c r="V65"/>
  <c r="W65"/>
  <c r="X65"/>
  <c r="Y65"/>
  <c r="D70"/>
  <c r="E70"/>
  <c r="F70"/>
  <c r="O70"/>
  <c r="P70"/>
  <c r="Q70"/>
  <c r="R70"/>
  <c r="V70"/>
  <c r="W70"/>
  <c r="X70"/>
  <c r="Y70"/>
  <c r="T71"/>
  <c r="U71"/>
  <c r="S72"/>
  <c r="T73"/>
  <c r="U73"/>
  <c r="S73"/>
  <c r="T74"/>
  <c r="U74"/>
  <c r="T75"/>
  <c r="U75"/>
  <c r="S75"/>
  <c r="T76"/>
  <c r="U76"/>
  <c r="S77"/>
  <c r="T78"/>
  <c r="S78"/>
  <c r="U78"/>
  <c r="T79"/>
  <c r="U79"/>
  <c r="T80"/>
  <c r="S80"/>
  <c r="U80"/>
  <c r="D81"/>
  <c r="E81"/>
  <c r="F81"/>
  <c r="O81"/>
  <c r="P81"/>
  <c r="Q81"/>
  <c r="R81"/>
  <c r="V81"/>
  <c r="W81"/>
  <c r="X81"/>
  <c r="Y81"/>
  <c r="S82"/>
  <c r="S83"/>
  <c r="T84"/>
  <c r="U84"/>
  <c r="T85"/>
  <c r="U85"/>
  <c r="T86"/>
  <c r="U86"/>
  <c r="S86"/>
  <c r="T87"/>
  <c r="U87"/>
  <c r="S88"/>
  <c r="U89"/>
  <c r="S89"/>
  <c r="D90"/>
  <c r="E90"/>
  <c r="F90"/>
  <c r="O90"/>
  <c r="P90"/>
  <c r="Q90"/>
  <c r="R90"/>
  <c r="S90"/>
  <c r="T90"/>
  <c r="U90"/>
  <c r="V90"/>
  <c r="W90"/>
  <c r="X90"/>
  <c r="Y90"/>
  <c r="D94"/>
  <c r="E94"/>
  <c r="F94"/>
  <c r="O94"/>
  <c r="P94"/>
  <c r="Q94"/>
  <c r="R94"/>
  <c r="V94"/>
  <c r="W94"/>
  <c r="X94"/>
  <c r="Y94"/>
  <c r="S95"/>
  <c r="S96"/>
  <c r="S97"/>
  <c r="T98"/>
  <c r="U98"/>
  <c r="T99"/>
  <c r="U99"/>
  <c r="T100"/>
  <c r="U100"/>
  <c r="S100"/>
  <c r="T101"/>
  <c r="U101"/>
  <c r="T102"/>
  <c r="U102"/>
  <c r="S102"/>
  <c r="D104"/>
  <c r="E104"/>
  <c r="F104"/>
  <c r="O104"/>
  <c r="P104"/>
  <c r="Q104"/>
  <c r="R104"/>
  <c r="S104"/>
  <c r="T104"/>
  <c r="U104"/>
  <c r="V104"/>
  <c r="W104"/>
  <c r="X104"/>
  <c r="Y104"/>
  <c r="D107"/>
  <c r="E107"/>
  <c r="F107"/>
  <c r="O107"/>
  <c r="P107"/>
  <c r="Q107"/>
  <c r="R107"/>
  <c r="V107"/>
  <c r="W107"/>
  <c r="X107"/>
  <c r="Y107"/>
  <c r="T108"/>
  <c r="T107"/>
  <c r="U108"/>
  <c r="U107"/>
  <c r="D115"/>
  <c r="E115"/>
  <c r="F115"/>
  <c r="O115"/>
  <c r="P115"/>
  <c r="Q115"/>
  <c r="R115"/>
  <c r="T115"/>
  <c r="U115"/>
  <c r="V115"/>
  <c r="W115"/>
  <c r="X115"/>
  <c r="Y115"/>
  <c r="S116"/>
  <c r="S115"/>
  <c r="D119"/>
  <c r="E119"/>
  <c r="F119"/>
  <c r="O119"/>
  <c r="P119"/>
  <c r="Q119"/>
  <c r="S119"/>
  <c r="T119"/>
  <c r="V119"/>
  <c r="W119"/>
  <c r="X119"/>
  <c r="Y119"/>
  <c r="U120"/>
  <c r="R120"/>
  <c r="U121"/>
  <c r="R121"/>
  <c r="U122"/>
  <c r="R122"/>
  <c r="U123"/>
  <c r="R123"/>
  <c r="U124"/>
  <c r="R124"/>
  <c r="U125"/>
  <c r="R125"/>
  <c r="U126"/>
  <c r="R126"/>
  <c r="U127"/>
  <c r="R127"/>
  <c r="U128"/>
  <c r="R128"/>
  <c r="U129"/>
  <c r="R129"/>
  <c r="U130"/>
  <c r="R130"/>
  <c r="U131"/>
  <c r="R131"/>
  <c r="U132"/>
  <c r="R132"/>
  <c r="U133"/>
  <c r="R133"/>
  <c r="U134"/>
  <c r="R134"/>
  <c r="U135"/>
  <c r="R135"/>
  <c r="U136"/>
  <c r="R136"/>
  <c r="U137"/>
  <c r="R137"/>
  <c r="U138"/>
  <c r="R138"/>
  <c r="U139"/>
  <c r="R139"/>
  <c r="U140"/>
  <c r="R140"/>
  <c r="U141"/>
  <c r="R141"/>
  <c r="U142"/>
  <c r="R142"/>
  <c r="U143"/>
  <c r="R143"/>
  <c r="U144"/>
  <c r="R144"/>
  <c r="U145"/>
  <c r="R145"/>
  <c r="D154"/>
  <c r="E154"/>
  <c r="F154"/>
  <c r="O154"/>
  <c r="P154"/>
  <c r="Q154"/>
  <c r="R154"/>
  <c r="V154"/>
  <c r="W154"/>
  <c r="X154"/>
  <c r="Y154"/>
  <c r="S155"/>
  <c r="U156"/>
  <c r="S156"/>
  <c r="S157"/>
  <c r="S158"/>
  <c r="S159"/>
  <c r="S160"/>
  <c r="S161"/>
  <c r="U162"/>
  <c r="S162"/>
  <c r="T163"/>
  <c r="T154"/>
  <c r="U163"/>
  <c r="S164"/>
  <c r="U165"/>
  <c r="S165"/>
  <c r="U166"/>
  <c r="S166"/>
  <c r="U167"/>
  <c r="S167"/>
  <c r="U168"/>
  <c r="S168"/>
  <c r="U169"/>
  <c r="S169"/>
  <c r="U170"/>
  <c r="S170"/>
  <c r="U171"/>
  <c r="S171"/>
  <c r="D181"/>
  <c r="E181"/>
  <c r="F181"/>
  <c r="O181"/>
  <c r="P181"/>
  <c r="Q181"/>
  <c r="R181"/>
  <c r="S181"/>
  <c r="T181"/>
  <c r="U181"/>
  <c r="V181"/>
  <c r="W181"/>
  <c r="X181"/>
  <c r="Y181"/>
  <c r="D188"/>
  <c r="E188"/>
  <c r="F188"/>
  <c r="O188"/>
  <c r="P188"/>
  <c r="Q188"/>
  <c r="R188"/>
  <c r="S188"/>
  <c r="T188"/>
  <c r="U188"/>
  <c r="V188"/>
  <c r="W188"/>
  <c r="X188"/>
  <c r="Y188"/>
  <c r="D191"/>
  <c r="E191"/>
  <c r="F191"/>
  <c r="O191"/>
  <c r="P191"/>
  <c r="Q191"/>
  <c r="R191"/>
  <c r="S191"/>
  <c r="U191"/>
  <c r="V191"/>
  <c r="W191"/>
  <c r="X191"/>
  <c r="Y191"/>
  <c r="T192"/>
  <c r="T193"/>
  <c r="T194"/>
  <c r="T195"/>
  <c r="D196"/>
  <c r="E196"/>
  <c r="F196"/>
  <c r="O196"/>
  <c r="P196"/>
  <c r="Q196"/>
  <c r="R196"/>
  <c r="S196"/>
  <c r="U196"/>
  <c r="V196"/>
  <c r="W196"/>
  <c r="X196"/>
  <c r="Y196"/>
  <c r="T197"/>
  <c r="T196"/>
  <c r="D201"/>
  <c r="E201"/>
  <c r="F201"/>
  <c r="O201"/>
  <c r="P201"/>
  <c r="Q201"/>
  <c r="R201"/>
  <c r="S201"/>
  <c r="T201"/>
  <c r="U201"/>
  <c r="V201"/>
  <c r="W201"/>
  <c r="X201"/>
  <c r="Y201"/>
  <c r="D204"/>
  <c r="E204"/>
  <c r="F204"/>
  <c r="O204"/>
  <c r="P204"/>
  <c r="Q204"/>
  <c r="R204"/>
  <c r="S204"/>
  <c r="T204"/>
  <c r="U204"/>
  <c r="V204"/>
  <c r="W204"/>
  <c r="X204"/>
  <c r="Y204"/>
  <c r="D207"/>
  <c r="E207"/>
  <c r="F207"/>
  <c r="O207"/>
  <c r="P207"/>
  <c r="Q207"/>
  <c r="S207"/>
  <c r="T207"/>
  <c r="V207"/>
  <c r="W207"/>
  <c r="X207"/>
  <c r="Y207"/>
  <c r="R208"/>
  <c r="U208"/>
  <c r="R209"/>
  <c r="U209"/>
  <c r="R210"/>
  <c r="U210"/>
  <c r="R211"/>
  <c r="U211"/>
  <c r="R212"/>
  <c r="U212"/>
  <c r="R213"/>
  <c r="U213"/>
  <c r="R214"/>
  <c r="U214"/>
  <c r="R215"/>
  <c r="U215"/>
  <c r="R216"/>
  <c r="U216"/>
  <c r="R217"/>
  <c r="U217"/>
  <c r="R218"/>
  <c r="U218"/>
  <c r="R219"/>
  <c r="U219"/>
  <c r="R220"/>
  <c r="U220"/>
  <c r="R221"/>
  <c r="U221"/>
  <c r="R222"/>
  <c r="U222"/>
  <c r="R223"/>
  <c r="U223"/>
  <c r="R224"/>
  <c r="U224"/>
  <c r="R225"/>
  <c r="U225"/>
  <c r="R226"/>
  <c r="U226"/>
  <c r="D227"/>
  <c r="E227"/>
  <c r="F227"/>
  <c r="O227"/>
  <c r="P227"/>
  <c r="Q227"/>
  <c r="R227"/>
  <c r="S227"/>
  <c r="U227"/>
  <c r="V227"/>
  <c r="W227"/>
  <c r="X227"/>
  <c r="Y227"/>
  <c r="T228"/>
  <c r="T229"/>
  <c r="T230"/>
  <c r="T231"/>
  <c r="T232"/>
  <c r="T233"/>
  <c r="D234"/>
  <c r="E234"/>
  <c r="F234"/>
  <c r="O234"/>
  <c r="P234"/>
  <c r="Q234"/>
  <c r="R234"/>
  <c r="S234"/>
  <c r="T234"/>
  <c r="U234"/>
  <c r="V234"/>
  <c r="W234"/>
  <c r="X234"/>
  <c r="Y234"/>
  <c r="D238"/>
  <c r="E238"/>
  <c r="F238"/>
  <c r="O238"/>
  <c r="P238"/>
  <c r="Q238"/>
  <c r="R238"/>
  <c r="S238"/>
  <c r="T238"/>
  <c r="U238"/>
  <c r="V238"/>
  <c r="W238"/>
  <c r="X238"/>
  <c r="Y238"/>
  <c r="D248"/>
  <c r="E248"/>
  <c r="F248"/>
  <c r="O248"/>
  <c r="P248"/>
  <c r="Q248"/>
  <c r="R248"/>
  <c r="S248"/>
  <c r="T248"/>
  <c r="U248"/>
  <c r="V248"/>
  <c r="W248"/>
  <c r="X248"/>
  <c r="Y248"/>
  <c r="D258"/>
  <c r="E258"/>
  <c r="F258"/>
  <c r="O258"/>
  <c r="P258"/>
  <c r="Q258"/>
  <c r="R258"/>
  <c r="S258"/>
  <c r="T258"/>
  <c r="U258"/>
  <c r="V258"/>
  <c r="W258"/>
  <c r="X258"/>
  <c r="Y258"/>
  <c r="D265"/>
  <c r="E265"/>
  <c r="F265"/>
  <c r="O265"/>
  <c r="P265"/>
  <c r="Q265"/>
  <c r="R265"/>
  <c r="V265"/>
  <c r="W265"/>
  <c r="X265"/>
  <c r="Y265"/>
  <c r="S266"/>
  <c r="S267"/>
  <c r="S268"/>
  <c r="T269"/>
  <c r="U269"/>
  <c r="U265"/>
  <c r="D270"/>
  <c r="E270"/>
  <c r="F270"/>
  <c r="O270"/>
  <c r="P270"/>
  <c r="Q270"/>
  <c r="R270"/>
  <c r="T270"/>
  <c r="U270"/>
  <c r="V270"/>
  <c r="W270"/>
  <c r="X270"/>
  <c r="Y270"/>
  <c r="S271"/>
  <c r="S270"/>
  <c r="D275"/>
  <c r="E275"/>
  <c r="F275"/>
  <c r="O275"/>
  <c r="P275"/>
  <c r="Q275"/>
  <c r="R275"/>
  <c r="S275"/>
  <c r="T275"/>
  <c r="U275"/>
  <c r="V275"/>
  <c r="W275"/>
  <c r="X275"/>
  <c r="Y275"/>
  <c r="D284"/>
  <c r="E284"/>
  <c r="F284"/>
  <c r="O284"/>
  <c r="P284"/>
  <c r="Q284"/>
  <c r="R284"/>
  <c r="S284"/>
  <c r="T284"/>
  <c r="U284"/>
  <c r="V284"/>
  <c r="W284"/>
  <c r="X284"/>
  <c r="Y284"/>
  <c r="D287"/>
  <c r="E287"/>
  <c r="F287"/>
  <c r="O287"/>
  <c r="P287"/>
  <c r="Q287"/>
  <c r="R287"/>
  <c r="S287"/>
  <c r="T287"/>
  <c r="U287"/>
  <c r="V287"/>
  <c r="W287"/>
  <c r="X287"/>
  <c r="Y287"/>
  <c r="D295"/>
  <c r="E295"/>
  <c r="F295"/>
  <c r="O295"/>
  <c r="P295"/>
  <c r="Q295"/>
  <c r="R295"/>
  <c r="S295"/>
  <c r="T295"/>
  <c r="U295"/>
  <c r="V295"/>
  <c r="W295"/>
  <c r="X295"/>
  <c r="Y295"/>
  <c r="D300"/>
  <c r="E300"/>
  <c r="F300"/>
  <c r="O300"/>
  <c r="O299"/>
  <c r="P300"/>
  <c r="Q300"/>
  <c r="Q299"/>
  <c r="R300"/>
  <c r="S300"/>
  <c r="S299"/>
  <c r="T300"/>
  <c r="V300"/>
  <c r="W300"/>
  <c r="X300"/>
  <c r="Y300"/>
  <c r="U301"/>
  <c r="U302"/>
  <c r="U303"/>
  <c r="U304"/>
  <c r="D305"/>
  <c r="E305"/>
  <c r="F305"/>
  <c r="O305"/>
  <c r="P305"/>
  <c r="Q305"/>
  <c r="R305"/>
  <c r="S305"/>
  <c r="T305"/>
  <c r="U305"/>
  <c r="V305"/>
  <c r="W305"/>
  <c r="X305"/>
  <c r="Y305"/>
  <c r="D311"/>
  <c r="E311"/>
  <c r="F311"/>
  <c r="O311"/>
  <c r="P311"/>
  <c r="Q311"/>
  <c r="R311"/>
  <c r="S311"/>
  <c r="T311"/>
  <c r="U311"/>
  <c r="V311"/>
  <c r="W311"/>
  <c r="X311"/>
  <c r="Y311"/>
  <c r="D319"/>
  <c r="E319"/>
  <c r="F319"/>
  <c r="O319"/>
  <c r="P319"/>
  <c r="Q319"/>
  <c r="R319"/>
  <c r="T319"/>
  <c r="V319"/>
  <c r="W319"/>
  <c r="X319"/>
  <c r="Y319"/>
  <c r="S320"/>
  <c r="S319"/>
  <c r="U321"/>
  <c r="U319"/>
  <c r="D322"/>
  <c r="E322"/>
  <c r="F322"/>
  <c r="O322"/>
  <c r="P322"/>
  <c r="Q322"/>
  <c r="R322"/>
  <c r="S322"/>
  <c r="T322"/>
  <c r="U322"/>
  <c r="V322"/>
  <c r="W322"/>
  <c r="X322"/>
  <c r="Y322"/>
  <c r="D326"/>
  <c r="E326"/>
  <c r="F326"/>
  <c r="O326"/>
  <c r="P326"/>
  <c r="Q326"/>
  <c r="S326"/>
  <c r="T326"/>
  <c r="V326"/>
  <c r="W326"/>
  <c r="X326"/>
  <c r="Y326"/>
  <c r="U327"/>
  <c r="R327"/>
  <c r="U328"/>
  <c r="R328"/>
  <c r="D329"/>
  <c r="E329"/>
  <c r="F329"/>
  <c r="O329"/>
  <c r="P329"/>
  <c r="Q329"/>
  <c r="R329"/>
  <c r="S329"/>
  <c r="T329"/>
  <c r="U329"/>
  <c r="V329"/>
  <c r="W329"/>
  <c r="X329"/>
  <c r="Y329"/>
  <c r="D335"/>
  <c r="E335"/>
  <c r="F335"/>
  <c r="O335"/>
  <c r="P335"/>
  <c r="Q335"/>
  <c r="R335"/>
  <c r="S335"/>
  <c r="T335"/>
  <c r="U335"/>
  <c r="V335"/>
  <c r="W335"/>
  <c r="X335"/>
  <c r="Y335"/>
  <c r="D339"/>
  <c r="E339"/>
  <c r="F339"/>
  <c r="O339"/>
  <c r="P339"/>
  <c r="Q339"/>
  <c r="R339"/>
  <c r="S339"/>
  <c r="T339"/>
  <c r="U339"/>
  <c r="V339"/>
  <c r="W339"/>
  <c r="X339"/>
  <c r="Y339"/>
  <c r="D342"/>
  <c r="E342"/>
  <c r="F342"/>
  <c r="O342"/>
  <c r="P342"/>
  <c r="Q342"/>
  <c r="R342"/>
  <c r="S342"/>
  <c r="T342"/>
  <c r="V342"/>
  <c r="W342"/>
  <c r="X342"/>
  <c r="Y342"/>
  <c r="U343"/>
  <c r="U342"/>
  <c r="D344"/>
  <c r="E344"/>
  <c r="F344"/>
  <c r="O344"/>
  <c r="P344"/>
  <c r="Q344"/>
  <c r="R344"/>
  <c r="S344"/>
  <c r="T344"/>
  <c r="U344"/>
  <c r="V344"/>
  <c r="W344"/>
  <c r="X344"/>
  <c r="Y344"/>
  <c r="D348"/>
  <c r="E348"/>
  <c r="F348"/>
  <c r="O348"/>
  <c r="P348"/>
  <c r="Q348"/>
  <c r="R348"/>
  <c r="S348"/>
  <c r="U348"/>
  <c r="V348"/>
  <c r="W348"/>
  <c r="X348"/>
  <c r="Y348"/>
  <c r="T349"/>
  <c r="T350"/>
  <c r="T351"/>
  <c r="T352"/>
  <c r="T353"/>
  <c r="T354"/>
  <c r="D355"/>
  <c r="E355"/>
  <c r="F355"/>
  <c r="O355"/>
  <c r="P355"/>
  <c r="Q355"/>
  <c r="R355"/>
  <c r="S355"/>
  <c r="T355"/>
  <c r="V355"/>
  <c r="W355"/>
  <c r="X355"/>
  <c r="Y355"/>
  <c r="U356"/>
  <c r="U355"/>
  <c r="D357"/>
  <c r="E357"/>
  <c r="F357"/>
  <c r="O357"/>
  <c r="P357"/>
  <c r="Q357"/>
  <c r="R357"/>
  <c r="S357"/>
  <c r="T357"/>
  <c r="U357"/>
  <c r="V357"/>
  <c r="W357"/>
  <c r="X357"/>
  <c r="Y357"/>
  <c r="AE12"/>
  <c r="AJ12"/>
  <c r="AK12"/>
  <c r="AE24"/>
  <c r="AJ24"/>
  <c r="AK24"/>
  <c r="AE34"/>
  <c r="AJ34"/>
  <c r="AK34"/>
  <c r="AE39"/>
  <c r="AJ39"/>
  <c r="AK39"/>
  <c r="AE50"/>
  <c r="AJ50"/>
  <c r="AK50"/>
  <c r="AE54"/>
  <c r="AJ54"/>
  <c r="AK54"/>
  <c r="AE57"/>
  <c r="AJ57"/>
  <c r="AK57"/>
  <c r="AE65"/>
  <c r="AJ65"/>
  <c r="AK65"/>
  <c r="AE70"/>
  <c r="AJ70"/>
  <c r="AK70"/>
  <c r="AE81"/>
  <c r="AJ81"/>
  <c r="AK81"/>
  <c r="AE90"/>
  <c r="AJ90"/>
  <c r="AK90"/>
  <c r="AE94"/>
  <c r="AJ94"/>
  <c r="AK94"/>
  <c r="AE104"/>
  <c r="AJ104"/>
  <c r="AK104"/>
  <c r="AE107"/>
  <c r="AJ107"/>
  <c r="AK107"/>
  <c r="AE115"/>
  <c r="AJ115"/>
  <c r="AK115"/>
  <c r="AE119"/>
  <c r="AJ119"/>
  <c r="AK119"/>
  <c r="AE154"/>
  <c r="AJ154"/>
  <c r="AK154"/>
  <c r="AE181"/>
  <c r="AJ181"/>
  <c r="AK181"/>
  <c r="AE188"/>
  <c r="AJ188"/>
  <c r="AK188"/>
  <c r="AE191"/>
  <c r="AJ191"/>
  <c r="AK191"/>
  <c r="AE201"/>
  <c r="AJ201"/>
  <c r="AK201"/>
  <c r="AE204"/>
  <c r="AJ204"/>
  <c r="AK204"/>
  <c r="AE207"/>
  <c r="AJ207"/>
  <c r="AK207"/>
  <c r="AE227"/>
  <c r="AJ227"/>
  <c r="AK227"/>
  <c r="AE234"/>
  <c r="AJ234"/>
  <c r="AK234"/>
  <c r="AE238"/>
  <c r="AJ238"/>
  <c r="AK238"/>
  <c r="AE248"/>
  <c r="AJ248"/>
  <c r="AK248"/>
  <c r="AE258"/>
  <c r="AJ258"/>
  <c r="AK258"/>
  <c r="AE265"/>
  <c r="AJ265"/>
  <c r="AK265"/>
  <c r="AE270"/>
  <c r="AJ270"/>
  <c r="AK270"/>
  <c r="AE275"/>
  <c r="AJ275"/>
  <c r="AK275"/>
  <c r="AE284"/>
  <c r="AJ284"/>
  <c r="AK284"/>
  <c r="AE287"/>
  <c r="AJ287"/>
  <c r="AK287"/>
  <c r="AE295"/>
  <c r="AJ295"/>
  <c r="AK295"/>
  <c r="AE300"/>
  <c r="AJ300"/>
  <c r="AK300"/>
  <c r="AE305"/>
  <c r="AJ305"/>
  <c r="AK305"/>
  <c r="AE311"/>
  <c r="AJ311"/>
  <c r="AK311"/>
  <c r="AE319"/>
  <c r="AJ319"/>
  <c r="AK319"/>
  <c r="AE335"/>
  <c r="AJ335"/>
  <c r="AK335"/>
  <c r="AE339"/>
  <c r="AJ339"/>
  <c r="AK339"/>
  <c r="AE342"/>
  <c r="AJ342"/>
  <c r="AK342"/>
  <c r="AE344"/>
  <c r="AJ344"/>
  <c r="AK344"/>
  <c r="AE348"/>
  <c r="AJ348"/>
  <c r="AK348"/>
  <c r="AE355"/>
  <c r="AJ355"/>
  <c r="AK355"/>
  <c r="AE357"/>
  <c r="AJ357"/>
  <c r="AK357"/>
  <c r="AA6"/>
  <c r="AS39"/>
  <c r="AK69"/>
  <c r="AE69"/>
  <c r="E299"/>
  <c r="AE274"/>
  <c r="AJ299"/>
  <c r="AK299"/>
  <c r="AE299"/>
  <c r="AJ247"/>
  <c r="AK247"/>
  <c r="AE247"/>
  <c r="AJ103"/>
  <c r="AK103"/>
  <c r="AE103"/>
  <c r="AJ49"/>
  <c r="AK49"/>
  <c r="AE49"/>
  <c r="T348"/>
  <c r="U300"/>
  <c r="U299"/>
  <c r="Y299"/>
  <c r="W299"/>
  <c r="T299"/>
  <c r="R299"/>
  <c r="P299"/>
  <c r="F299"/>
  <c r="D299"/>
  <c r="X274"/>
  <c r="V274"/>
  <c r="T274"/>
  <c r="R274"/>
  <c r="P274"/>
  <c r="F274"/>
  <c r="D274"/>
  <c r="S269"/>
  <c r="X247"/>
  <c r="V247"/>
  <c r="R247"/>
  <c r="P247"/>
  <c r="F247"/>
  <c r="D247"/>
  <c r="U207"/>
  <c r="Y153"/>
  <c r="W153"/>
  <c r="P153"/>
  <c r="F153"/>
  <c r="D153"/>
  <c r="X103"/>
  <c r="V103"/>
  <c r="R103"/>
  <c r="P103"/>
  <c r="F103"/>
  <c r="D103"/>
  <c r="S101"/>
  <c r="S99"/>
  <c r="S87"/>
  <c r="S79"/>
  <c r="S76"/>
  <c r="T70"/>
  <c r="S71"/>
  <c r="R69"/>
  <c r="P69"/>
  <c r="F69"/>
  <c r="D69"/>
  <c r="X49"/>
  <c r="V49"/>
  <c r="T49"/>
  <c r="R49"/>
  <c r="P49"/>
  <c r="F49"/>
  <c r="D49"/>
  <c r="T39"/>
  <c r="S42"/>
  <c r="U34"/>
  <c r="U24"/>
  <c r="U12"/>
  <c r="X11"/>
  <c r="V11"/>
  <c r="R11"/>
  <c r="P11"/>
  <c r="F11"/>
  <c r="D11"/>
  <c r="AK274"/>
  <c r="AJ274"/>
  <c r="AJ246"/>
  <c r="AJ245"/>
  <c r="AJ244"/>
  <c r="AJ243"/>
  <c r="AK153"/>
  <c r="AE153"/>
  <c r="AJ153"/>
  <c r="AJ69"/>
  <c r="AK11"/>
  <c r="AK10"/>
  <c r="AE11"/>
  <c r="AE10"/>
  <c r="AJ11"/>
  <c r="X299"/>
  <c r="V299"/>
  <c r="Y274"/>
  <c r="W274"/>
  <c r="U274"/>
  <c r="S274"/>
  <c r="Q274"/>
  <c r="O274"/>
  <c r="E274"/>
  <c r="S265"/>
  <c r="Y247"/>
  <c r="W247"/>
  <c r="Q247"/>
  <c r="O247"/>
  <c r="E247"/>
  <c r="R207"/>
  <c r="T191"/>
  <c r="X153"/>
  <c r="V153"/>
  <c r="Q153"/>
  <c r="O153"/>
  <c r="E153"/>
  <c r="Y103"/>
  <c r="W103"/>
  <c r="U103"/>
  <c r="Q103"/>
  <c r="O103"/>
  <c r="E103"/>
  <c r="U94"/>
  <c r="U81"/>
  <c r="X69"/>
  <c r="V69"/>
  <c r="Y49"/>
  <c r="W49"/>
  <c r="U49"/>
  <c r="S49"/>
  <c r="Q49"/>
  <c r="O49"/>
  <c r="E49"/>
  <c r="T34"/>
  <c r="Y11"/>
  <c r="W11"/>
  <c r="Q11"/>
  <c r="O11"/>
  <c r="E11"/>
  <c r="AK246"/>
  <c r="AK245"/>
  <c r="AK244"/>
  <c r="AK243"/>
  <c r="AE246"/>
  <c r="AE245"/>
  <c r="AE244"/>
  <c r="AE243"/>
  <c r="R326"/>
  <c r="X246"/>
  <c r="V246"/>
  <c r="V245"/>
  <c r="V244"/>
  <c r="V243"/>
  <c r="R246"/>
  <c r="R245"/>
  <c r="P246"/>
  <c r="P245"/>
  <c r="P244"/>
  <c r="P243"/>
  <c r="F246"/>
  <c r="F245"/>
  <c r="F244"/>
  <c r="F243"/>
  <c r="D246"/>
  <c r="D245"/>
  <c r="D244"/>
  <c r="D243"/>
  <c r="AK9"/>
  <c r="AK8"/>
  <c r="AK7"/>
  <c r="AE9"/>
  <c r="AE8"/>
  <c r="AE7"/>
  <c r="AJ10"/>
  <c r="AJ9"/>
  <c r="AJ8"/>
  <c r="AJ7"/>
  <c r="Y246"/>
  <c r="Y245"/>
  <c r="Y244"/>
  <c r="Y243"/>
  <c r="W246"/>
  <c r="W245"/>
  <c r="W244"/>
  <c r="W243"/>
  <c r="U247"/>
  <c r="U246"/>
  <c r="U245"/>
  <c r="S247"/>
  <c r="S246"/>
  <c r="S245"/>
  <c r="S244"/>
  <c r="S243"/>
  <c r="Q246"/>
  <c r="Q245"/>
  <c r="Q244"/>
  <c r="Q243"/>
  <c r="O246"/>
  <c r="O245"/>
  <c r="O244"/>
  <c r="O243"/>
  <c r="E246"/>
  <c r="E245"/>
  <c r="E244"/>
  <c r="E243"/>
  <c r="U326"/>
  <c r="T265"/>
  <c r="T247"/>
  <c r="T246"/>
  <c r="T245"/>
  <c r="T244"/>
  <c r="T243"/>
  <c r="T227"/>
  <c r="T153"/>
  <c r="R153"/>
  <c r="R119"/>
  <c r="T103"/>
  <c r="U154"/>
  <c r="U153"/>
  <c r="U119"/>
  <c r="S98"/>
  <c r="S94"/>
  <c r="S84"/>
  <c r="Y69"/>
  <c r="W69"/>
  <c r="X10"/>
  <c r="X9"/>
  <c r="X8"/>
  <c r="X7"/>
  <c r="V10"/>
  <c r="V9"/>
  <c r="V8"/>
  <c r="V7"/>
  <c r="R10"/>
  <c r="R9"/>
  <c r="P10"/>
  <c r="P9"/>
  <c r="P8"/>
  <c r="P7"/>
  <c r="F10"/>
  <c r="F9"/>
  <c r="F8"/>
  <c r="F7"/>
  <c r="F6"/>
  <c r="D10"/>
  <c r="D9"/>
  <c r="D8"/>
  <c r="D7"/>
  <c r="S163"/>
  <c r="S154"/>
  <c r="S153"/>
  <c r="S108"/>
  <c r="S107"/>
  <c r="S103"/>
  <c r="T94"/>
  <c r="T81"/>
  <c r="T69"/>
  <c r="S85"/>
  <c r="Q69"/>
  <c r="O69"/>
  <c r="E69"/>
  <c r="Y10"/>
  <c r="Y9"/>
  <c r="Y8"/>
  <c r="Y7"/>
  <c r="Y6"/>
  <c r="W10"/>
  <c r="W9"/>
  <c r="W8"/>
  <c r="W7"/>
  <c r="W6"/>
  <c r="T11"/>
  <c r="T10"/>
  <c r="Q10"/>
  <c r="Q9"/>
  <c r="Q8"/>
  <c r="Q7"/>
  <c r="O10"/>
  <c r="O9"/>
  <c r="O8"/>
  <c r="O7"/>
  <c r="O6"/>
  <c r="E10"/>
  <c r="E9"/>
  <c r="E8"/>
  <c r="E7"/>
  <c r="S74"/>
  <c r="S70"/>
  <c r="U70"/>
  <c r="U69"/>
  <c r="S48"/>
  <c r="S39"/>
  <c r="U39"/>
  <c r="U11"/>
  <c r="U10"/>
  <c r="U9"/>
  <c r="S25"/>
  <c r="S24"/>
  <c r="S13"/>
  <c r="S12"/>
  <c r="S36"/>
  <c r="S34"/>
  <c r="AS357"/>
  <c r="AS355"/>
  <c r="AS348"/>
  <c r="AS344"/>
  <c r="AS342"/>
  <c r="AS339"/>
  <c r="AS335"/>
  <c r="AS329"/>
  <c r="AS326"/>
  <c r="AS322"/>
  <c r="AS319"/>
  <c r="AS311"/>
  <c r="AS305"/>
  <c r="AS300"/>
  <c r="AS295"/>
  <c r="AS287"/>
  <c r="AS284"/>
  <c r="AS275"/>
  <c r="AS270"/>
  <c r="AS265"/>
  <c r="AS258"/>
  <c r="AS248"/>
  <c r="AS238"/>
  <c r="AS234"/>
  <c r="AS227"/>
  <c r="AS207"/>
  <c r="AS204"/>
  <c r="AS201"/>
  <c r="AS196"/>
  <c r="AS191"/>
  <c r="AS188"/>
  <c r="AS181"/>
  <c r="AS154"/>
  <c r="AS119"/>
  <c r="AS115"/>
  <c r="AS107"/>
  <c r="AS104"/>
  <c r="AS94"/>
  <c r="AS90"/>
  <c r="AS69"/>
  <c r="AS57"/>
  <c r="AS54"/>
  <c r="AS50"/>
  <c r="AS12"/>
  <c r="U8"/>
  <c r="U7"/>
  <c r="E6"/>
  <c r="Q6"/>
  <c r="D6"/>
  <c r="P6"/>
  <c r="V6"/>
  <c r="AJ6"/>
  <c r="AK6"/>
  <c r="R244"/>
  <c r="R243"/>
  <c r="X245"/>
  <c r="X244"/>
  <c r="X243"/>
  <c r="X6"/>
  <c r="AS49"/>
  <c r="AS247"/>
  <c r="AS274"/>
  <c r="S81"/>
  <c r="S69"/>
  <c r="R8"/>
  <c r="R7"/>
  <c r="R6"/>
  <c r="AE6"/>
  <c r="S11"/>
  <c r="S10"/>
  <c r="T9"/>
  <c r="T8"/>
  <c r="T7"/>
  <c r="T6"/>
  <c r="U244"/>
  <c r="U243"/>
  <c r="U6"/>
  <c r="AS299"/>
  <c r="AS11"/>
  <c r="AS10"/>
  <c r="AS9"/>
  <c r="AS153"/>
  <c r="AS103"/>
  <c r="S9"/>
  <c r="S8"/>
  <c r="S7"/>
  <c r="S6"/>
  <c r="AS246"/>
  <c r="AS245"/>
  <c r="AS244"/>
  <c r="AS243"/>
  <c r="AS8"/>
  <c r="AS7"/>
  <c r="AL355"/>
  <c r="AM355"/>
  <c r="AN355"/>
  <c r="AO355"/>
  <c r="AP355"/>
  <c r="AL319"/>
  <c r="AM319"/>
  <c r="AN319"/>
  <c r="AO319"/>
  <c r="AP319"/>
  <c r="AS6"/>
  <c r="AP357"/>
  <c r="AO357"/>
  <c r="AN357"/>
  <c r="AM357"/>
  <c r="AL357"/>
  <c r="AP348"/>
  <c r="AO348"/>
  <c r="AN348"/>
  <c r="AM348"/>
  <c r="AL348"/>
  <c r="AP344"/>
  <c r="AO344"/>
  <c r="AN344"/>
  <c r="AM344"/>
  <c r="AL344"/>
  <c r="AP342"/>
  <c r="AO342"/>
  <c r="AN342"/>
  <c r="AM342"/>
  <c r="AL342"/>
  <c r="AP339"/>
  <c r="AO339"/>
  <c r="AN339"/>
  <c r="AM339"/>
  <c r="AL339"/>
  <c r="AP335"/>
  <c r="AO335"/>
  <c r="AN335"/>
  <c r="AM335"/>
  <c r="AL335"/>
  <c r="AP311"/>
  <c r="AO311"/>
  <c r="AN311"/>
  <c r="AM311"/>
  <c r="AL311"/>
  <c r="AP305"/>
  <c r="AO305"/>
  <c r="AN305"/>
  <c r="AM305"/>
  <c r="AL305"/>
  <c r="AP300"/>
  <c r="AO300"/>
  <c r="AN300"/>
  <c r="AM300"/>
  <c r="AM299"/>
  <c r="AL300"/>
  <c r="AL299"/>
  <c r="AO299"/>
  <c r="AP295"/>
  <c r="AO295"/>
  <c r="AN295"/>
  <c r="AM295"/>
  <c r="AL295"/>
  <c r="AP287"/>
  <c r="AO287"/>
  <c r="AN287"/>
  <c r="AM287"/>
  <c r="AL287"/>
  <c r="AP284"/>
  <c r="AO284"/>
  <c r="AN284"/>
  <c r="AM284"/>
  <c r="AL284"/>
  <c r="AP275"/>
  <c r="AO275"/>
  <c r="AO274"/>
  <c r="AN275"/>
  <c r="AM275"/>
  <c r="AM274"/>
  <c r="AL275"/>
  <c r="AP274"/>
  <c r="AL274"/>
  <c r="AP270"/>
  <c r="AO270"/>
  <c r="AN270"/>
  <c r="AM270"/>
  <c r="AL270"/>
  <c r="AP265"/>
  <c r="AO265"/>
  <c r="AN265"/>
  <c r="AM265"/>
  <c r="AL265"/>
  <c r="AP258"/>
  <c r="AO258"/>
  <c r="AN258"/>
  <c r="AM258"/>
  <c r="AL258"/>
  <c r="AP248"/>
  <c r="AO248"/>
  <c r="AN248"/>
  <c r="AM248"/>
  <c r="AL248"/>
  <c r="AL247"/>
  <c r="AL246"/>
  <c r="AL245"/>
  <c r="AL244"/>
  <c r="AL243"/>
  <c r="AP238"/>
  <c r="AO238"/>
  <c r="AN238"/>
  <c r="AM238"/>
  <c r="AL238"/>
  <c r="AP234"/>
  <c r="AO234"/>
  <c r="AN234"/>
  <c r="AM234"/>
  <c r="AL234"/>
  <c r="AP227"/>
  <c r="AO227"/>
  <c r="AN227"/>
  <c r="AM227"/>
  <c r="AL227"/>
  <c r="AP207"/>
  <c r="AO207"/>
  <c r="AN207"/>
  <c r="AM207"/>
  <c r="AL207"/>
  <c r="AP204"/>
  <c r="AO204"/>
  <c r="AN204"/>
  <c r="AM204"/>
  <c r="AL204"/>
  <c r="AP201"/>
  <c r="AO201"/>
  <c r="AN201"/>
  <c r="AM201"/>
  <c r="AL201"/>
  <c r="AP191"/>
  <c r="AO191"/>
  <c r="AN191"/>
  <c r="AM191"/>
  <c r="AL191"/>
  <c r="AP188"/>
  <c r="AO188"/>
  <c r="AN188"/>
  <c r="AM188"/>
  <c r="AL188"/>
  <c r="AP181"/>
  <c r="AO181"/>
  <c r="AN181"/>
  <c r="AM181"/>
  <c r="AL181"/>
  <c r="AP154"/>
  <c r="AP153"/>
  <c r="AO154"/>
  <c r="AN154"/>
  <c r="AM154"/>
  <c r="AL154"/>
  <c r="AL153"/>
  <c r="AP119"/>
  <c r="AO119"/>
  <c r="AN119"/>
  <c r="AM119"/>
  <c r="AL119"/>
  <c r="AP115"/>
  <c r="AO115"/>
  <c r="AN115"/>
  <c r="AM115"/>
  <c r="AL115"/>
  <c r="AP107"/>
  <c r="AO107"/>
  <c r="AN107"/>
  <c r="AM107"/>
  <c r="AL107"/>
  <c r="AP104"/>
  <c r="AO104"/>
  <c r="AN104"/>
  <c r="AM104"/>
  <c r="AL104"/>
  <c r="AP94"/>
  <c r="AO94"/>
  <c r="AN94"/>
  <c r="AM94"/>
  <c r="AL94"/>
  <c r="AP90"/>
  <c r="AO90"/>
  <c r="AN90"/>
  <c r="AM90"/>
  <c r="AL90"/>
  <c r="AP81"/>
  <c r="AO81"/>
  <c r="AN81"/>
  <c r="AM81"/>
  <c r="AL81"/>
  <c r="AP70"/>
  <c r="AO70"/>
  <c r="AO69"/>
  <c r="AN70"/>
  <c r="AM70"/>
  <c r="AM69"/>
  <c r="AL70"/>
  <c r="AP69"/>
  <c r="AP65"/>
  <c r="AO65"/>
  <c r="AN65"/>
  <c r="AM65"/>
  <c r="AL65"/>
  <c r="AP57"/>
  <c r="AO57"/>
  <c r="AN57"/>
  <c r="AM57"/>
  <c r="AL57"/>
  <c r="AP54"/>
  <c r="AO54"/>
  <c r="AN54"/>
  <c r="AM54"/>
  <c r="AL54"/>
  <c r="AP50"/>
  <c r="AO50"/>
  <c r="AN50"/>
  <c r="AM50"/>
  <c r="AL50"/>
  <c r="AP39"/>
  <c r="AO39"/>
  <c r="AN39"/>
  <c r="AM39"/>
  <c r="AL39"/>
  <c r="AP34"/>
  <c r="AO34"/>
  <c r="AN34"/>
  <c r="AM34"/>
  <c r="AL34"/>
  <c r="AP24"/>
  <c r="AO24"/>
  <c r="AN24"/>
  <c r="AM24"/>
  <c r="AL24"/>
  <c r="AP12"/>
  <c r="AO12"/>
  <c r="AN12"/>
  <c r="AM12"/>
  <c r="AL12"/>
  <c r="AN299"/>
  <c r="AL69"/>
  <c r="AN69"/>
  <c r="AM11"/>
  <c r="AL103"/>
  <c r="AN103"/>
  <c r="AP103"/>
  <c r="AM103"/>
  <c r="AO103"/>
  <c r="AL11"/>
  <c r="AN11"/>
  <c r="AP11"/>
  <c r="AO11"/>
  <c r="AM153"/>
  <c r="AO153"/>
  <c r="AN153"/>
  <c r="AN247"/>
  <c r="AP247"/>
  <c r="AP246"/>
  <c r="AP245"/>
  <c r="AP244"/>
  <c r="AP243"/>
  <c r="AP299"/>
  <c r="AN274"/>
  <c r="AL49"/>
  <c r="AM49"/>
  <c r="AM10"/>
  <c r="AM9"/>
  <c r="AM8"/>
  <c r="AM7"/>
  <c r="AO49"/>
  <c r="AO10"/>
  <c r="AO9"/>
  <c r="AO8"/>
  <c r="AO7"/>
  <c r="AL10"/>
  <c r="AL9"/>
  <c r="AL8"/>
  <c r="AL7"/>
  <c r="AL6"/>
  <c r="AN49"/>
  <c r="AN10"/>
  <c r="AN9"/>
  <c r="AN8"/>
  <c r="AN7"/>
  <c r="AP49"/>
  <c r="AP10"/>
  <c r="AP9"/>
  <c r="AP8"/>
  <c r="AP7"/>
  <c r="AM247"/>
  <c r="AM246"/>
  <c r="AM245"/>
  <c r="AM244"/>
  <c r="AM243"/>
  <c r="AO247"/>
  <c r="AO246"/>
  <c r="AO245"/>
  <c r="AO244"/>
  <c r="AO243"/>
  <c r="AP6"/>
  <c r="AN246"/>
  <c r="AN245"/>
  <c r="AN244"/>
  <c r="AN243"/>
  <c r="AN6"/>
  <c r="AO6"/>
  <c r="AM6"/>
</calcChain>
</file>

<file path=xl/sharedStrings.xml><?xml version="1.0" encoding="utf-8"?>
<sst xmlns="http://schemas.openxmlformats.org/spreadsheetml/2006/main" count="1099" uniqueCount="458">
  <si>
    <t>Приложение № 2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21</t>
  </si>
  <si>
    <t>№№</t>
  </si>
  <si>
    <t>Наименование объекта*</t>
  </si>
  <si>
    <t>Технические характеристики реконструируемых объектов</t>
  </si>
  <si>
    <t>Плановый объем финансирования, млн. руб.**</t>
  </si>
  <si>
    <t>Технические характеристики созданных объектов</t>
  </si>
  <si>
    <t>Оплата процентов за привлеченные кредитные ресурсы</t>
  </si>
  <si>
    <t>Объект направлен на энергосбережение и повышение энергетической эффективности  (Да/Нет)</t>
  </si>
  <si>
    <t>Создание систем противоаварийной и режимной автоматики (Да/Нет)</t>
  </si>
  <si>
    <t>Создание систем телемеханики  и связи (Да/Нет)</t>
  </si>
  <si>
    <t>Установка устройств регулирования напряжения и компенсации реактивной мощности (Да/Нет)</t>
  </si>
  <si>
    <t>Генерирующие объекты</t>
  </si>
  <si>
    <t xml:space="preserve">Подстанции </t>
  </si>
  <si>
    <t>Линии электропередачи</t>
  </si>
  <si>
    <t>Иные
объекты</t>
  </si>
  <si>
    <t>Иные 
объекты</t>
  </si>
  <si>
    <t xml:space="preserve">ВСЕГО, </t>
  </si>
  <si>
    <t>год ввода в эксплуатацию</t>
  </si>
  <si>
    <t>Нормативный срок службы, лет</t>
  </si>
  <si>
    <t>мощность, МВт</t>
  </si>
  <si>
    <t>тепловая энергия,
Гкал/час</t>
  </si>
  <si>
    <t>Количество и марка силовых трансформаторов, шт</t>
  </si>
  <si>
    <t>Мощность, МВА</t>
  </si>
  <si>
    <t>год ввода в эксплуа-тацию</t>
  </si>
  <si>
    <t>Тип опор</t>
  </si>
  <si>
    <t>Марка кабеля</t>
  </si>
  <si>
    <t>протяженность, км</t>
  </si>
  <si>
    <t>Всего</t>
  </si>
  <si>
    <t>ПИР</t>
  </si>
  <si>
    <t>СМР</t>
  </si>
  <si>
    <t>оборудование и материалы</t>
  </si>
  <si>
    <t>прочие</t>
  </si>
  <si>
    <t>Нормативный 
срок службы, 
лет</t>
  </si>
  <si>
    <t>тепловая энергия, 
Гкал/час</t>
  </si>
  <si>
    <t>Итого, по ОАО "МРСК Сибири"</t>
  </si>
  <si>
    <t>1</t>
  </si>
  <si>
    <t xml:space="preserve">Техническое перевооружение и реконструкция, в.т.ч.: </t>
  </si>
  <si>
    <t>1.1</t>
  </si>
  <si>
    <t>Капитальные вложения в основные средства, в т.ч.</t>
  </si>
  <si>
    <t>1.1.1</t>
  </si>
  <si>
    <t xml:space="preserve">      Электросетевые объекты, в т.ч.</t>
  </si>
  <si>
    <t>1.1.1.1</t>
  </si>
  <si>
    <t xml:space="preserve">            Электрические линии, в т.ч.</t>
  </si>
  <si>
    <t xml:space="preserve">              воздушные линии, в т.ч.</t>
  </si>
  <si>
    <t xml:space="preserve">                   ВЛЭП 110-220 кВ (ВН)</t>
  </si>
  <si>
    <t xml:space="preserve">                   ВЛЭП 35 кВ (СН1)</t>
  </si>
  <si>
    <t xml:space="preserve">                   ВЛЭП 1-20 кВ (СН2)</t>
  </si>
  <si>
    <t xml:space="preserve">                   ВЛЭП 0,4 кВ (НН)</t>
  </si>
  <si>
    <t xml:space="preserve">              кабельные линии, в т.ч.</t>
  </si>
  <si>
    <t xml:space="preserve">                   КЛЭП 110 кВ (ВН)</t>
  </si>
  <si>
    <t xml:space="preserve">                   КЛЭП 20-35 кВ (СН1)</t>
  </si>
  <si>
    <t xml:space="preserve">                   КЛЭП 3-10 кВ (СН2)</t>
  </si>
  <si>
    <t xml:space="preserve">                   КЛЭП до 1 кВ (НН)</t>
  </si>
  <si>
    <t>1.1.1.2</t>
  </si>
  <si>
    <t xml:space="preserve">            Подстанции, в т. ч.</t>
  </si>
  <si>
    <t xml:space="preserve">                Уровень входящего напряжения ВН</t>
  </si>
  <si>
    <t xml:space="preserve">                Уровень входящего напряжения СН1</t>
  </si>
  <si>
    <t xml:space="preserve">                Уровень входящего напряжения СН2</t>
  </si>
  <si>
    <t>1.1.1.3</t>
  </si>
  <si>
    <t xml:space="preserve">            Прочие электросетевые объекты (автоматизация, связь), в т.ч.</t>
  </si>
  <si>
    <t>1.1.2</t>
  </si>
  <si>
    <t>Средства учета и контроля э/э, в т. ч.</t>
  </si>
  <si>
    <t xml:space="preserve">             АИИС КУЭ ОРЭ</t>
  </si>
  <si>
    <t xml:space="preserve">             АИИС КУЭ розничного рынка</t>
  </si>
  <si>
    <t xml:space="preserve">             прочие средства учета и контроля электроэнергии</t>
  </si>
  <si>
    <t>1.1.3</t>
  </si>
  <si>
    <t>ПИР для строительства будущих лет, в.т.ч.:</t>
  </si>
  <si>
    <t>1.1.4</t>
  </si>
  <si>
    <t xml:space="preserve">        Прочие производственные и хозяйственные объекты</t>
  </si>
  <si>
    <t xml:space="preserve">      Здания</t>
  </si>
  <si>
    <t xml:space="preserve">      Сооружения (кроме электрических линий)</t>
  </si>
  <si>
    <t xml:space="preserve">      Земельные участки</t>
  </si>
  <si>
    <t xml:space="preserve">      Машины и оборудование (кроме подстанций)</t>
  </si>
  <si>
    <t xml:space="preserve">      Транспортные средства</t>
  </si>
  <si>
    <t xml:space="preserve">      Инвентарь</t>
  </si>
  <si>
    <t xml:space="preserve">      Прочие основные средства</t>
  </si>
  <si>
    <t xml:space="preserve">             ПИР для строительства будущих лет, в.т.ч.:</t>
  </si>
  <si>
    <t>1.1.5</t>
  </si>
  <si>
    <t xml:space="preserve">  Оборудование, не входящее в сметы строек, в.т.ч.:</t>
  </si>
  <si>
    <t>1.1.6</t>
  </si>
  <si>
    <t xml:space="preserve">  Объекты непроизводственной сферы, в т.ч.</t>
  </si>
  <si>
    <t>1.2</t>
  </si>
  <si>
    <t>Капитальные вложения в нематериальные активы, в т.ч.</t>
  </si>
  <si>
    <t>2</t>
  </si>
  <si>
    <t>Новое строительство и расширение, в.т.ч.:</t>
  </si>
  <si>
    <t>2.1</t>
  </si>
  <si>
    <t>2.1.1</t>
  </si>
  <si>
    <t>2.1.1.1</t>
  </si>
  <si>
    <t>2.1.1.2</t>
  </si>
  <si>
    <t>2.1.1.3</t>
  </si>
  <si>
    <t>2.1.2</t>
  </si>
  <si>
    <t>2.1.3</t>
  </si>
  <si>
    <t>2.1.4</t>
  </si>
  <si>
    <t>2.1.5</t>
  </si>
  <si>
    <t>2.1.6</t>
  </si>
  <si>
    <t>3</t>
  </si>
  <si>
    <t>4</t>
  </si>
  <si>
    <t>Долгосрочные финансовые вложения, в т.ч.</t>
  </si>
  <si>
    <t>5</t>
  </si>
  <si>
    <t>Приобретение основных средств, в т.ч.</t>
  </si>
  <si>
    <t xml:space="preserve">Объекты незавершённого строительства, не включенные в инвестиционную программу в </t>
  </si>
  <si>
    <t>ВЛ 110 кВ ЗСМК - ПС Кузнецкая - 1,2 (ЗС-К-1,2) с отпайкой на ПС Опорная 19 Замена опор, провода</t>
  </si>
  <si>
    <t>Реконструкция сетей ВЛ 110 кВ оп.7.8.9.10 Мыски-Междуреченск 1-2</t>
  </si>
  <si>
    <t xml:space="preserve">ВЛ-35 кВ Берикульская-Симбирская М-3 (замена деревянных-дефектных опор на ж/б и металлические опоры. Замена провода АС-35 на АС-95) </t>
  </si>
  <si>
    <t xml:space="preserve">Реконструкция фундаментов на заболоченной местности ВЛ-35 кВ Б-25-26 оп.№26, Б-21-23 оп.№5,6 </t>
  </si>
  <si>
    <t>ВЛ-35 кВ А-12,А-22 Анжерская-Сибирская-Водозабор (замена провода на одной цепи АС-70 на АС-120 и грозотроса )</t>
  </si>
  <si>
    <t>Реконструкция сетей 10 (6)/0,4 Технологическое присоединение жилых домов ООО "НДСК"</t>
  </si>
  <si>
    <t>Реконструкция РС в н.п. Шалай  Юргинского района Замена провода,опор</t>
  </si>
  <si>
    <t>Реконструкция ВЛ 10кВ Ф 10-9-П ПС Кожевниковская Замена опор,провода  на СИП</t>
  </si>
  <si>
    <t>Реконструкция ВЛ-10 кВ от ПС Гурьевская 110/35/10 кВ (Ф 10-15-С) Замена  опор и провода на СИП</t>
  </si>
  <si>
    <t>Реконструкция ВЛ 0, 4 кВ и ТП пгт Краснобродский</t>
  </si>
  <si>
    <t xml:space="preserve">Технологическое присоединение льготников в Кемеровском,Новокузнецком,Чебулинском,Топкинском,Прокопьевском,Промышленовском районах </t>
  </si>
  <si>
    <t>Реконструкция ВЛ-0,4 кВ и ТП в с.Сосновка,  замена провода, опор</t>
  </si>
  <si>
    <t>Реконструкция  ВЛ-0,4кВ  п.Школьный, Прокопьевский  район, Прокоп.РЭС Замена опор и провода на СИП (СИП2-А 3*95+1*95; )</t>
  </si>
  <si>
    <t xml:space="preserve">Реконструкция РС 0,4-6 кВ в Куйбышевском районе Замена опор и провода </t>
  </si>
  <si>
    <t xml:space="preserve">Реконструкция распредсетей ВЛ 10/0,4кВ п.Крапивино Замена опор и провода </t>
  </si>
  <si>
    <t>ВЛ-0,4кВ от МТП-102 по пер.Актюбинский, Виницкий Замена опор и провода  на СИП</t>
  </si>
  <si>
    <t>ВЛ-0,4кВ  от ТП № 6 в н п.Чахлово</t>
  </si>
  <si>
    <t>Реконструкция ВЛ-0,4кВ от КТП-250 по с.Ильинка ул.Бедарева Замена опор и провода на СИП</t>
  </si>
  <si>
    <t xml:space="preserve">Реконструкция ПС Анжерская 110/35/6 кВ </t>
  </si>
  <si>
    <t>ПС 110/10 кВ Космическая  Установка 3-го трансформатора 25 МВА</t>
  </si>
  <si>
    <t>ПС КФЗ-2 ЗРУ 10-кВ МВ-10 Т-2-80  Замена МВ-10 кВ на МГГ-5000 1шт.  и шр-10 кВ 2шт</t>
  </si>
  <si>
    <t>Монтаж защит от дуговых замыканий ПС 110/6 кВ АКЗ</t>
  </si>
  <si>
    <t xml:space="preserve">ПС 110/35/10 кВ Рудничная установка тр-тор 40 МВА </t>
  </si>
  <si>
    <t>Замена АБ и ЗУ на ПС Нагорная</t>
  </si>
  <si>
    <t>Реконструкция ПС 110/10кВ КФЗ-2 с реконструкцией ЗРУ-10 кВ, заменой реактора ф. 30-8-П»</t>
  </si>
  <si>
    <t>Замена АБ на ПЗУ на ПС КФЗ-2, Афонинская</t>
  </si>
  <si>
    <t>Монтаж защит от дуговых коротких замыканий ПС Шахта 13, монтаж дуговых защит ПС ПРМк, ПС Мысковская</t>
  </si>
  <si>
    <t>Реконструкция ПС 35/6 Осинники-5</t>
  </si>
  <si>
    <t>Установка 2 линейных ячеек на ПС 110/35/6 Анжерская НПС</t>
  </si>
  <si>
    <t>Комплексная реконструкция ПС  35/6 кВ Зиминка-1/2 (заменой силовых трансформаторов 2х10 на 2 х 25 МВА)</t>
  </si>
  <si>
    <t>ПС 35кВ "Центральная". Реконструкция яч.№5.</t>
  </si>
  <si>
    <t xml:space="preserve">Комплексная телемеханизация ПС Космическая,  ПС Чеболсинская, ПС Орджоникидзевская, ПС РМК , ПС Осинниковская-Тепличная, </t>
  </si>
  <si>
    <t>Организация цифровых каналов ПС</t>
  </si>
  <si>
    <t>Создание центров автоматизированного сбора технологической информации и диспетчерсгого управления в технических центрах( ОДС Юга, ОДС Северо-Востока )</t>
  </si>
  <si>
    <t xml:space="preserve">Реконструкция СДТУ ПС Новочертинская,Высокая,Промышлено-сельская  </t>
  </si>
  <si>
    <t>Реконструкция радиосвязи Кузбассэнерго -РЭС</t>
  </si>
  <si>
    <t>Комплексная телемеханизация  ПС 110/35/6 кВ Новочертинская, ПС 110/6 кВ Высокая, ПС110/35/6 кВ Новобайдаевская</t>
  </si>
  <si>
    <t>Создание центров автоматизированного сбора технологической информации и диспетчерского управления в РЭС филиала: Панфиловский, Гурьевский,  Новокузнецкий, Прокопьевский</t>
  </si>
  <si>
    <t>Реконструкция ВОЛС ПС Ново-Анжерская-Анжерская</t>
  </si>
  <si>
    <t>Модернизация измерительных ТТ на ПС</t>
  </si>
  <si>
    <t>ПИР по телемеханизации  ПС Новочертинская,ПС промышленно-сельская,ПС Высокая, ПС Новобайдаевская, ПС Большеямная, ПС Звездная.Реконструкция СДТУ"</t>
  </si>
  <si>
    <t>ПИР Создание центров автоматизированного сбора технологической информации и диспетчерского управления в РЭС филиала: Панфиловский, Гурьевский,  Новокузнецкий, Прокопьевский</t>
  </si>
  <si>
    <t>ПИР Замена АБ, ВЗП  и ЩПТ на ПС Красногорская-2</t>
  </si>
  <si>
    <t xml:space="preserve">ПИР. Вынос участка ВЛ-35 кВ А-9.10, опоры 42-45, с територии кладбища г. Анжеро-Судженск </t>
  </si>
  <si>
    <t>ПИР ВЛ 110 кВ ПС Мысковская - ПС Междуреченская с отпайкой на ПС Чеболсинская</t>
  </si>
  <si>
    <t>ПИР Комплексная реконструкция ПС 35/6кВ Зиминка-1/2 с организацией каналов связи по ВОЛС</t>
  </si>
  <si>
    <t>ПИР реконструкция ячеек ПС КФЗ-2</t>
  </si>
  <si>
    <t>ПИР ПС 110 кВ Бенжереп-2. Установка резервного устройстваа АЛЛАР</t>
  </si>
  <si>
    <t>ПИР Здание управления "Строителей 43" Реконструкция сетей отопления</t>
  </si>
  <si>
    <t>ПИР Реконструкция сетей 0,4-6 кВ Орджонекидзевского и Куйбышевского р-ов.(Замена опор и голого провода на СИП)</t>
  </si>
  <si>
    <t>ПИР Реконструкция РП 6 кВ Орджонекидзевского( РП-3, РП-9, РП-10, ЦРП-17, РП-28, РП-20, РП-33, РП-32) и Куйбышевского р-ов (ЦРП-23, РП-14, РП-12)</t>
  </si>
  <si>
    <t>ПИР ПС КФЗ-2 110/10 кВ. Монтаж защит от дуговых замыканий</t>
  </si>
  <si>
    <t>ПИР Создание центров автоматизированного сбора технологической информации и диспетчерского управления в РЭС филиала: Юргинский,Яшкинский,Беловский</t>
  </si>
  <si>
    <t>ПИР ВЛ -110 кВ Кузнецкая ТЭЦ-Еланская Реконструкция с заменой опор на ж/б и замена  провода</t>
  </si>
  <si>
    <t>ПИР ВЛ -110 кВ КФЗ 2 -НКАЗ 1-2 Реконструкция с заменой опор и провода</t>
  </si>
  <si>
    <t>ПИР Создание центров автоматизированного сбора технологической информации и диспетчерского управления в Тяжинский, Юргинский, Яшкинский, Чебулинский, Беловский РЭС</t>
  </si>
  <si>
    <t xml:space="preserve">ПИР Реконструкция РС в н.п.Алаево Юргинского р-на </t>
  </si>
  <si>
    <t>ПИР ВЛ 0,4 кВ реконструкция с применением СИП д. Сутункин брод, Кемеровского района</t>
  </si>
  <si>
    <t>ПИР ВЛ 0,4 кВ реконструкция с применением СИП д.     З-Горка, Юргинского района</t>
  </si>
  <si>
    <t xml:space="preserve">ПИР ВЛ 0,4 кВ реконструкция с применением СИП д.  Любаровка, Юргинского района </t>
  </si>
  <si>
    <t>ПИР ВЛ 0,4 кВ реконструкция с применением СИП д.Колба, Тисульского района</t>
  </si>
  <si>
    <t xml:space="preserve">ПИР Реконструкция РС в н.п. Пугачи Кемеровского района </t>
  </si>
  <si>
    <t xml:space="preserve">ПИР Реконструкция РС в н.п. Подьяково  Кемеровского района </t>
  </si>
  <si>
    <t>ПИР реконструкция радиосвязи Кузбассэнерго-РЭС</t>
  </si>
  <si>
    <t>ПИР по реконструкции СДТУ  ПС Новобайдаевская, ПС Звездная, ПС Большеямная</t>
  </si>
  <si>
    <t xml:space="preserve">ПИР Реконструкция ПС 110/35/6 кВ Беловская(замена оборудования по 110,35,6 кВ ) </t>
  </si>
  <si>
    <t xml:space="preserve">База Кондомского РЭС. Монтаж системы видеонаблюдения. </t>
  </si>
  <si>
    <t>Реконструкция Кондомского РЭС(наружное ограждение,монтаж здания проходной)(Реконструкция здания гаража,благоустройство территории,монтаж ОПС в зданиях,периметральное освещение,периметральная сигнализация,автоматический шлагбаум)</t>
  </si>
  <si>
    <t xml:space="preserve">База Мысковского РЭС. Монтаж периметральной сигнализации. </t>
  </si>
  <si>
    <t>Здание трансформаторной подстанции Темир-Тау. Монтаж приточно-вытяжной вентиляции.</t>
  </si>
  <si>
    <t xml:space="preserve">Монтаж ОПС ,видеонаблюдение,ограждение,проходная ПС 110/35/6 кВ Тырганская </t>
  </si>
  <si>
    <t>Монтаж системы подпора воздуха в тамбур-шлюз в административном здании по ул. Н.Островского,11</t>
  </si>
  <si>
    <t>ПС Коммунальная монтаж ж/б ограждения с козырьком из егозы, охранная сигнализация по периметру, монтаж телемеханики канала связи АСКУЭ, видеонаблюдение под ключ.</t>
  </si>
  <si>
    <t>Монтаж периметрального освещения и ограждения баз Яшкинского РЭС</t>
  </si>
  <si>
    <t>Монтаж оборудования погодного регулирования в тепловом узле здания г.Кемерово, ул. Кузбасская, 37А, ул. Сарыгина, 11а</t>
  </si>
  <si>
    <t xml:space="preserve">Замена электродных котлов на энергоэкономичные индукционные в зданиях производственных баз РЭСов: ПС Кондомская; ТМХ и трансформаторная башня ПС Кондомская; ПС Осинниковская; ПС Капитальная-3; Контора Кузедеевского МУ; ПС Вахрушевская;ПС Красный Брод; ПС Шахта 12;ПС Шахта 13; Гараж Ильинского МУ </t>
  </si>
  <si>
    <t>Реконструкция наружной теплотрассы производственной базы Юргинского РЭС</t>
  </si>
  <si>
    <t xml:space="preserve">Реконструкция систем отопления производственной базы Мариинского РЭС </t>
  </si>
  <si>
    <t>Реконструкция освещения на ГЩУ ПС Юргинская-110/35/6кВ</t>
  </si>
  <si>
    <t xml:space="preserve"> Реконструкция ограждения ПС Красносельская (демонтаж ограждения из сетки "Рабица", монтаж Ж/Б заборных плит)</t>
  </si>
  <si>
    <t xml:space="preserve"> Здание холодного склада с оснащением кран-балкой  (Трудармейский РЭС)</t>
  </si>
  <si>
    <t xml:space="preserve"> Устройство тельфера в здании холодного склада Яшкинского РЭС</t>
  </si>
  <si>
    <t>ОПС в здании гаража Промышленовского РЭС</t>
  </si>
  <si>
    <t>Модернизация ЦОД</t>
  </si>
  <si>
    <t>Транспортные средства</t>
  </si>
  <si>
    <t xml:space="preserve">ПИР Разработка проекта по замене электродных котлов на энергоэкономичные индукционные в зданиях производственных баз РЭСов: ПС Кондомская; ТМХ и трансформаторная башня ПС Кондомская; ПС Осинниковская; ПС Капитальная-3; Контора Кузедеевского МУ; ПС Вахрушевская;ПС Красный Брод; ПС Шахта 12;ПС Шахта 13; Гараж Ильинского МУ </t>
  </si>
  <si>
    <t>ПИР Реконструкция наружных сетей водоснабжения базы Мысковского РЭС</t>
  </si>
  <si>
    <t xml:space="preserve">ПИР ПС Весеняя Кемеровский р-он с.Ягуново  Монтаж ОПС ,установка периметральной сигнализации </t>
  </si>
  <si>
    <t xml:space="preserve">ПИР ПС Рудничная г.Кемерово  Реконструкция  ограждения </t>
  </si>
  <si>
    <t>ПИР ПС Спутник г.Кемерово д Андреевка Установка периметральной сигнализации,видеонаблюдение</t>
  </si>
  <si>
    <t xml:space="preserve">ПИР ПС Космическая  г.Кемерово Монтаж периметральной сигнализации </t>
  </si>
  <si>
    <t>ПИР Реконструкция гаража Мариинского РЭС</t>
  </si>
  <si>
    <t>ПИР Реконструкция наружной теплотрассы производственной базы Юргинского РЭС</t>
  </si>
  <si>
    <t>ПИР Реконструкция освещения на ГЩУ ПС Юргинская-110/35/6кВ</t>
  </si>
  <si>
    <t xml:space="preserve">ПИР Реконструкция систем отопления производственной базы Мариинского РЭС </t>
  </si>
  <si>
    <t>ПИР Реконструкция ограждения ПС Красносельская (демонтаж ограждения из сетки "Рабица", монтаж Ж/Б заборных плит)</t>
  </si>
  <si>
    <t>ПИР Устройство тельфера в здании холодного склада Яшкинского РЭС</t>
  </si>
  <si>
    <t xml:space="preserve">ПИР ПС "Мазуровская"  замена сетчатого ограждения на железобетонное ограждение с установкой козырька из колючей проволоки </t>
  </si>
  <si>
    <t xml:space="preserve">ПИР ПС "Транзитная" монтаж железобетонного ограждение с установкой козырька из колючей проволоки </t>
  </si>
  <si>
    <t>ПИР Реконструкция наружного ограждения территории базы Кондомского РЭС и ПС Кондомская .Монтаж здания проходной.</t>
  </si>
  <si>
    <t xml:space="preserve"> ПИР  ПС : Котинская35/10, Шестаковская110/35/10, Урская35/10, Прогресс35/10, Пионерская110/35/10, Береговая35/10, Щегловская35/10, Новоромановская35/10, Кулаковская 35/10, Кожевниковская 35/10, Зеледеевская35/10, Пачинская35/10 (монтаж  модульных зданий узла связи)</t>
  </si>
  <si>
    <t>ПИР«Монтаж оборудования погодного регулирования в тепловом узле здания г.Кемерово, ул. Кузбасская, 37А, ул. Сарыгина, 11а»</t>
  </si>
  <si>
    <t>ПИР Монтаж ОПС  и СОУЭ в зд. гараж- мастерская и РПБ ПБ Анжерского МУ Яйского РЭС</t>
  </si>
  <si>
    <t>ПИР ОПС в здании гаража Промышленовского РЭС</t>
  </si>
  <si>
    <t xml:space="preserve">  Оборудование, не входящее в сметы строек</t>
  </si>
  <si>
    <t>Строительство ВЛ-10кВ и КТП-250кВА. Новокузнецкий район, с.Таргай</t>
  </si>
  <si>
    <t>Строительство сетей 10 (6)/0,4 Технологическое присоединение жилых домов ООО "НДСК"</t>
  </si>
  <si>
    <t>Строительство сетей 35 (6)/0,4 Технологическое присоединение жилых домов СНТ "ПУРЛА"</t>
  </si>
  <si>
    <t xml:space="preserve"> Строительство 2-х ВЛ-6кВ и КТП-400кВА  ПС 110/35/6 кВ  "Макаракская"</t>
  </si>
  <si>
    <t>ПС 110/10 Притомская</t>
  </si>
  <si>
    <t>ОРУ-110 кВ ПС Кузнецкая</t>
  </si>
  <si>
    <t>Установка системы мониторинга температуры проводов для определения пропускной способности, направленныз на повышение пропускной способности ВЛ-110 кв "НКАЗ-КФЗ-1;2</t>
  </si>
  <si>
    <t>Создание и внедрение системы температурного мониторинга ВЛ 110 кВ и определение реальной пропускной способности</t>
  </si>
  <si>
    <t xml:space="preserve"> ПИР ПС 110/10 Притомская</t>
  </si>
  <si>
    <t>ПИР Установка системы мониторинга температуры проводов для определения пропускной способности, направленныз на повышение пропускной способности ВЛ-110 кв "НКАЗ-КФЗ-1;2</t>
  </si>
  <si>
    <t>Юргинский р-н, п. Речной, ВЛ-0,4 кВ</t>
  </si>
  <si>
    <t>Ижморский р-н, п. Большекитатский, Б.Златогорка, М.Златогорка, Тихеевки, Новый Свет, Вяземка, Азаново, Новославянка, ТП, ВЛ-6-0,4 кВ</t>
  </si>
  <si>
    <t>Беловский р-н п. Щебзавод, Старобачаты, ТП, ВЛ-6-0,4 кВ</t>
  </si>
  <si>
    <t>Гурьевский р-н, с. М.Салаирка, КТП</t>
  </si>
  <si>
    <t>Ленинск-Кузнецкий р-н, п. Солнечный ВЛ-0,4 кВ</t>
  </si>
  <si>
    <t>г. Осинники пер. Комсомольский производственная база</t>
  </si>
  <si>
    <t>НИОКР</t>
  </si>
  <si>
    <t>Создание комплекса оборудования точек учета эл. Энергии на напряжение 6-10 кВ с использованием измерительных оптических трансформаторов тока и напряжения.(НИОКР)</t>
  </si>
  <si>
    <t>AC 185</t>
  </si>
  <si>
    <t xml:space="preserve">ACCR 257-Т16 </t>
  </si>
  <si>
    <t>металлические</t>
  </si>
  <si>
    <t>АС-150</t>
  </si>
  <si>
    <t>деревянные опоры с Ж/Б приставками</t>
  </si>
  <si>
    <t xml:space="preserve">АС-35 </t>
  </si>
  <si>
    <t>ж/б</t>
  </si>
  <si>
    <t>АС-95</t>
  </si>
  <si>
    <t>АС-70</t>
  </si>
  <si>
    <t>АС-120</t>
  </si>
  <si>
    <t>деревянные</t>
  </si>
  <si>
    <t>СИП</t>
  </si>
  <si>
    <t>AC-35</t>
  </si>
  <si>
    <t xml:space="preserve">деревянные опоры с ж/б приставками  </t>
  </si>
  <si>
    <t>А-50</t>
  </si>
  <si>
    <t>А-35 А-50</t>
  </si>
  <si>
    <t xml:space="preserve">А-35 </t>
  </si>
  <si>
    <t>А-25</t>
  </si>
  <si>
    <t>ТДТН-40000/110/35/10  2 шт</t>
  </si>
  <si>
    <t>ТДТН-40000/110/35/10  1 шт</t>
  </si>
  <si>
    <t>1974   1959   1954</t>
  </si>
  <si>
    <t xml:space="preserve">Т-1-10 </t>
  </si>
  <si>
    <t xml:space="preserve">Т-1-16 </t>
  </si>
  <si>
    <t>ТДН 10000/35/6  2 шт</t>
  </si>
  <si>
    <t>ТДН 25000/35/6  2 шт</t>
  </si>
  <si>
    <t>ТМ-2500/35/10  2шт</t>
  </si>
  <si>
    <t>ТМ-4000/35/10  2шт</t>
  </si>
  <si>
    <t>ТМ-4000/35/10</t>
  </si>
  <si>
    <t>ТМН-6300/35/10</t>
  </si>
  <si>
    <t>да</t>
  </si>
  <si>
    <t>Организация спутникового хаба</t>
  </si>
  <si>
    <t>Создание систем защиты информационных систем</t>
  </si>
  <si>
    <t>Внедрение SAP</t>
  </si>
  <si>
    <t>Стоимость основных этапов работ по реализации инвестиционной программы компании на 2012 год в рамках тарифного решения млн. руб. с НДС</t>
  </si>
  <si>
    <t>Обоснования</t>
  </si>
  <si>
    <t>Замечания</t>
  </si>
  <si>
    <t>Стоимость по мнению экспертов (с НДС)</t>
  </si>
  <si>
    <t>Проектная смета. Укрупненный СР (198). Смета. ПЗ. Протокол совещания</t>
  </si>
  <si>
    <t>Учтены затраты на содержание ОКС 2%</t>
  </si>
  <si>
    <t>ПЗ. ПЗ  проекта. ССР. Акт технического состояния</t>
  </si>
  <si>
    <t>ПЗ. ПЗ  проекта. ССР. Сметы локальнне.Акт технического состояния</t>
  </si>
  <si>
    <t>ПЗ. ПЗ и ПСД проекта-аналога. Акт технического состояния. Жалобы</t>
  </si>
  <si>
    <t>ПЗ. ПЗ и ПСД проекта-аналога проекта. Акт технического состояния. Жалобы</t>
  </si>
  <si>
    <t xml:space="preserve">ПЗ. ПЗ и ПСД проекта-аналога проекта. Акт технического состояния. </t>
  </si>
  <si>
    <t xml:space="preserve">ПЗ. ПЗ и ПСД проект проекта. Акт технического состояния. </t>
  </si>
  <si>
    <t>ПЗ. ПЗ и ПСД проекта. . Предписание</t>
  </si>
  <si>
    <t>ПЗ. ПЗ и ПСД проекта. . Акт технического состояния</t>
  </si>
  <si>
    <t xml:space="preserve">ПЗ. ПЗ и ПСД проекта. . </t>
  </si>
  <si>
    <t>ПЗ. Сметы. . Протоколы испытаний ПС Темирская, Шахтовая</t>
  </si>
  <si>
    <t>Плановый объем освоения, млн. руб. без НДС</t>
  </si>
  <si>
    <t>Плановый объем освоения, млн. руб.     с НДС</t>
  </si>
  <si>
    <t>ПЗ. ПЗ и ПСД проекта. Акт технического состояния, протоколы замера мощности</t>
  </si>
  <si>
    <t>Учтены затраты на содержание ОКС 2%, непредвиденные-1,5%</t>
  </si>
  <si>
    <t>Затраты в ССР не соответствуют затратам в титуле. Учтены затраты на  непредвиденные-1,5%</t>
  </si>
  <si>
    <t>Учтены затраты на содержание ОКС 2%, добровольное страхование-1%</t>
  </si>
  <si>
    <t>Учтены затраты на содержание ОКС 2%, непредвиденные-1,5%, добровольное страхование-1%</t>
  </si>
  <si>
    <t>Учтены затраты на непредвиденные-1,5%</t>
  </si>
  <si>
    <t>Учтены затраты на содержание ОКС 2%,</t>
  </si>
  <si>
    <t>ПС Сосновская. Замена Т-1-10 на Т-1-16  с реконструкцией маслоприемнрго устройства и ёмкостью аварийного сброса масла</t>
  </si>
  <si>
    <t xml:space="preserve">Реконструкция ПС Колмогоровская  35/10 замена трансформаторов 2*2,5 нп 2*4 МВА </t>
  </si>
  <si>
    <t xml:space="preserve">Учтены затраты на содержание ОКС 2%, непредвиденные-3%, </t>
  </si>
  <si>
    <t xml:space="preserve">ПЗ. ПЗ и ПСД проекта. </t>
  </si>
  <si>
    <t>Реконструкция ПС 35/10 кВ Осиновская с заменой  трансформатора Т-1-4  на 6,3 МВА, устройств РЗА</t>
  </si>
  <si>
    <t>Нет обоснования стоимости.Учтены затраты на содержание ОКС 2%,</t>
  </si>
  <si>
    <t xml:space="preserve">ПЗ. </t>
  </si>
  <si>
    <t xml:space="preserve">Нет обоснования стоимости проекта. </t>
  </si>
  <si>
    <t>ПЗ. Смета проекта-аналога</t>
  </si>
  <si>
    <t xml:space="preserve">ПЗ. ПЗ и ПСД проекта на ВОЛС ПС Орджоникидзевская-Кузнецкая ТЭЦ на общую сумму 4362 тыс.руб. </t>
  </si>
  <si>
    <t xml:space="preserve">Нет обоснования стоимости проекта. Не представлен проект, хотя его выполнение учтено  в ИП 2011г. </t>
  </si>
  <si>
    <t>Создание системы учета э/э розничного рынка:</t>
  </si>
  <si>
    <t>1. организация технического учета на подстанциях;</t>
  </si>
  <si>
    <t>2. органзация АИИСКУЭ в бытовом секторе-2403 точки учета</t>
  </si>
  <si>
    <t xml:space="preserve">ПЗ.  Смета на проектирование, акт техн. состояния </t>
  </si>
  <si>
    <t>ПЗ.  Смета на проектирование, жалобы потребителей</t>
  </si>
  <si>
    <t xml:space="preserve">ПЗ.  Смета на проектирование, акт техн. Состояния, жалобы потребителей </t>
  </si>
  <si>
    <t xml:space="preserve">ПЗ.  </t>
  </si>
  <si>
    <t>Нет обоснования стоимости.</t>
  </si>
  <si>
    <t xml:space="preserve">ПЗ.  Смета на проектирование </t>
  </si>
  <si>
    <t>ПЗ</t>
  </si>
  <si>
    <t>-</t>
  </si>
  <si>
    <t>отсутствует обоснование стоимости мероприятия</t>
  </si>
  <si>
    <t xml:space="preserve">ПЗ, акт техн. состояния, ПЗ к проекту, ССР выполненный РСК </t>
  </si>
  <si>
    <t>ПЗ, сметы</t>
  </si>
  <si>
    <t>отсутствует обоснование стоимости мероприятия в виде смет к выполненному в 2011г. проекту либо локальных смет к ССР РСК</t>
  </si>
  <si>
    <t>отсутствует обоснование необходимости и стоимости мероприятия</t>
  </si>
  <si>
    <t xml:space="preserve">Учтены затраты на содержание ОКС 2%, непредвиденные-1,5%, </t>
  </si>
  <si>
    <t>РЭК постановлением от 20.07.2007 г. №74 утвердил ставку платы за ТП по инд. поекту ПС 110/10 Притомская</t>
  </si>
  <si>
    <t xml:space="preserve">ПЗ. ПЗ и ПСД проекта 2006г, выполненного в Томск. </t>
  </si>
  <si>
    <t>РЭК установлена плата за ТП постановлением от 29.08.08 №53</t>
  </si>
  <si>
    <t>Постановление коллегии АКО от 28.07.2011г. №354 об отмене постановление АКО от 26.04.201г. №37 о передаче необслуживаемых сетей</t>
  </si>
  <si>
    <t>отсутствует обоснование нстоимости мероприятия</t>
  </si>
  <si>
    <t xml:space="preserve">ПЗ. Локальные сметы (7,514 т.р.). </t>
  </si>
  <si>
    <t xml:space="preserve">Не представлен проект. Сметная документация не утверждена. Не представлен договор, в соответствии с которым выполнен сметный расчет. В смете учтено 1801 счетчиков. Предлагается на 2012г.  выделить средства на проектирование. </t>
  </si>
  <si>
    <t xml:space="preserve">Не представлен проект. Сметная документация не утверждена.  В смете учтено не верное число тр. тока 110, 35 кВ и счетчиков-6452 т.р. Предлагается на 2012г. выделить средства на проектирование. </t>
  </si>
  <si>
    <t>Замена вводов 35-110кВ: ПС Темирская( 3шт), ПС Шахтовая(3 шт)</t>
  </si>
  <si>
    <t>ПЗ. Программа инновационного развития ОАО"МРСК Сибири". Расчет предельной цены на работы.</t>
  </si>
  <si>
    <t>ПЗ. Сводная калькуляция на 3,353 млн.руб.</t>
  </si>
  <si>
    <t>отсутствует обоснование  стоимости мероприятия</t>
  </si>
  <si>
    <t>ПЗ. Сводный сметный расчет, выполненый РЭС,ПЗ проекта</t>
  </si>
  <si>
    <t xml:space="preserve">Нет обоснования стоимости проекта (не представлены проектные сметы) , хотя его выполнение учтено  в ИП 2011г. </t>
  </si>
  <si>
    <t>ПЗ. ПЗ и ПСД проекта-аналога проекта. Акт технического состояния, ССР проекта</t>
  </si>
  <si>
    <t xml:space="preserve"> Учтены затраты на содержание ОКС 2%</t>
  </si>
  <si>
    <t>Укрупненный расчет стоимости лота.ПЗ. ПЗ аналогичного проекта. Обращение АКО. Договор и смета на проектные работы</t>
  </si>
  <si>
    <t xml:space="preserve">Расчет стоимости не утвержден. Отсутствуют локальные нет обоснования технической необходимости и стоимости. Предлагается на 2012г.  выделить средства на проектирование. </t>
  </si>
  <si>
    <t>ПЗ. Перечень каналов спутниковой связи РСК</t>
  </si>
  <si>
    <t>Служебная записка, протокол конкурсной комиссии МРСК, коммерческое предложение, заявка в конкурсную комиссию</t>
  </si>
  <si>
    <t>ПЗ, акт техн. состояния, ПЗ к проекту, ССР выполненный РСК, договор на ПИР, смета на ПИР</t>
  </si>
  <si>
    <t xml:space="preserve">отсутствует обоснование стоимости мероприятия. Предлагается на 2012г.  выделить средства на проектирование. </t>
  </si>
  <si>
    <t xml:space="preserve">ПЗ, акт техн. состояния,  ССР выполненный РСК, договор на проектные работы, смета на проектные работы </t>
  </si>
  <si>
    <t>отсутствует обоснование стоимости мероприятия в виде смет к  проекту (2011г. ) либо локальных смет к ССР РСК</t>
  </si>
  <si>
    <t xml:space="preserve">ПЗ. Обоснование стоимости мероприятия </t>
  </si>
  <si>
    <t>ПЗ. ПЗ  проекта. Перечеть реконструируемых участков линии.</t>
  </si>
  <si>
    <t>ПЗ. Локальные сметы (32828 т.р.). ТЗ. Перечень потребителей. Расчет стоимости учета ээ на 2012г., выполненный РСК</t>
  </si>
  <si>
    <t>ПЗ. Смета</t>
  </si>
  <si>
    <t>Утверждаю</t>
  </si>
  <si>
    <t>Директор</t>
  </si>
  <si>
    <t>филиала ЗАО "Электросеть" в г. Междуреченск</t>
  </si>
  <si>
    <t>А.Н. Шерстобитов</t>
  </si>
  <si>
    <t>«___»________ 2011 года</t>
  </si>
  <si>
    <t>Источник финансирования</t>
  </si>
  <si>
    <t>План 2012 года</t>
  </si>
  <si>
    <t>План * года 2013</t>
  </si>
  <si>
    <t>План * года 2014
**</t>
  </si>
  <si>
    <t>Итого</t>
  </si>
  <si>
    <t>Собственные средства (с НДС)</t>
  </si>
  <si>
    <t>1.1.</t>
  </si>
  <si>
    <t>Прибыль, направляемая на инвестиции:</t>
  </si>
  <si>
    <t>1.1.1.</t>
  </si>
  <si>
    <t>в т.ч. инвестиционная составляющая в тарифе</t>
  </si>
  <si>
    <t>1.1.2.</t>
  </si>
  <si>
    <t xml:space="preserve">в т.ч. прибыль со свободного сектора </t>
  </si>
  <si>
    <t>1.1.3.</t>
  </si>
  <si>
    <t>1.1.3.1.</t>
  </si>
  <si>
    <t>в т.ч. от технологического присоединения генерации</t>
  </si>
  <si>
    <t>1.1.3.2.</t>
  </si>
  <si>
    <t>1.1.4.</t>
  </si>
  <si>
    <t>Прочая прибыль</t>
  </si>
  <si>
    <t>1.2.</t>
  </si>
  <si>
    <t>1.2.1.</t>
  </si>
  <si>
    <t>1.2.2.</t>
  </si>
  <si>
    <t>Прочая амортизация</t>
  </si>
  <si>
    <t>1.2.3.</t>
  </si>
  <si>
    <t>Недоиспользованная амортизация прошлых лет</t>
  </si>
  <si>
    <t>1.3.</t>
  </si>
  <si>
    <t>Возврат НДС</t>
  </si>
  <si>
    <t>1.4.</t>
  </si>
  <si>
    <t>Прочие собственные средства</t>
  </si>
  <si>
    <t xml:space="preserve">1.4.1. </t>
  </si>
  <si>
    <t>в т.ч. средства допэмиссии</t>
  </si>
  <si>
    <t>1.5.</t>
  </si>
  <si>
    <t>Остаток собственных средств на начало года</t>
  </si>
  <si>
    <t>2.</t>
  </si>
  <si>
    <t>Привлеченные средства, в т.ч.:</t>
  </si>
  <si>
    <t>2.1.</t>
  </si>
  <si>
    <t>Кредиты</t>
  </si>
  <si>
    <t>2.2.</t>
  </si>
  <si>
    <t>Облигационные займы</t>
  </si>
  <si>
    <t>2.3.</t>
  </si>
  <si>
    <t>Займы организаций</t>
  </si>
  <si>
    <t>2.4.</t>
  </si>
  <si>
    <t>Бюджетное финансирование</t>
  </si>
  <si>
    <t>2.5.</t>
  </si>
  <si>
    <t>Средства внешних инвесторов</t>
  </si>
  <si>
    <t>2.6.</t>
  </si>
  <si>
    <t>Использование лизинга</t>
  </si>
  <si>
    <t>2.7.</t>
  </si>
  <si>
    <t>Прочие привлеченные средства</t>
  </si>
  <si>
    <t>ВСЕГО источников финансирования (с НДС)</t>
  </si>
  <si>
    <t>для ОГК/ТГК, в том числе</t>
  </si>
  <si>
    <t>ДПМ</t>
  </si>
  <si>
    <t>вне ДПМ</t>
  </si>
  <si>
    <t xml:space="preserve"> 2.1.1</t>
  </si>
  <si>
    <t>1. ПИР: организация технического учета на подстанциях;</t>
  </si>
  <si>
    <t>2. ПИР:органзация АИИСКУЭ в бытовом секторе-2403 точки учета</t>
  </si>
  <si>
    <t>Амортизация, учтенная в тарифе (без НДС)</t>
  </si>
  <si>
    <t>Источники финансирования инвестиционной программы филиала ОАО «МРСК Сибири» - «Кузбассэнерго – РЭС» (в прогнозных ценах соответствующих лет), млн. руб.</t>
  </si>
  <si>
    <t>Плановый объем финансирования, млн. руб.</t>
  </si>
  <si>
    <t>Прочее новое строительство для технологического присоединения потребителей</t>
  </si>
  <si>
    <t>Строительство ВЛ-10 кВ L=0,8 км; КЛ-0,4 кВ L=0,7 км, ТП 160 кВА для электроснабжения жилого дома №36/49 г.Междуреченске, Западный район, квартал 49</t>
  </si>
  <si>
    <t>Строительство ВЛ-10 кВ L=0,8 км; ВЛ-0,4 кВ L=2,5 км, ТП 1000 кВА для электроснабжения комплексной малоэтажной застройки (28 участков), Промышленновский район, пгт.Промышленная, микрорайон "Южный-2", ул.Согласие; комплексной малоэтажной застройки (14 участков), Промышленновский район, пгт.Промышленная, микрорайон "Южный-2", ул.Новоселов</t>
  </si>
  <si>
    <t>Строительство ВЛ-10 кВ L=0,25 км; ВЛ-0,4 кВ L=0,6 км, ТП 100 кВА для электроснабжения малоэтажной жилой застройки (3 участка), Прокопьевский район, п.Школьный, ул.Березовая, 1,1А,б/н</t>
  </si>
  <si>
    <t>Строительство ВЛ-10 кВ L=0,3 км; ВЛ-0,4 кВ L=1,5 км, ТП 400 кВА для электроснабжения комплексной малоэтажной застройки (16 участков), Прокопьевский район, п.Свободный, ул.Березовая</t>
  </si>
  <si>
    <t>Строительство ВЛ-10 кВ L=0,1 км; ВЛ-0,4 кВ L=0,7 км, ТП 100 кВА для электроснабжения малоэтажной жилой застройки (4 участка), Прокопьевский район, п.Школьный, пер.Энтузиастов, 8,10,12,14</t>
  </si>
  <si>
    <t>Строительство ВЛ-10 кВ L=0,6 км; ВЛ-0,4 кВ L=1,7 км, ТП 630 кВА для электроснабжения комплексной малоэтажной застройки (28 участков), Прокопьевский район, п.Свободный, ул.Дорожная; комплексной малоэтажной застройки (28 участков), Прокопьевский район, п.Свободный, ул.Дружбы</t>
  </si>
  <si>
    <t>Строительство ВЛ-0,4 кВ L=0,65 км для электроснабжения малоэтажной жилой застройки (5 участков), Прокопьевский район, п.Школьный, ул.Центральная, 1-5</t>
  </si>
  <si>
    <t>Строительство ВЛ-10 кВ L=0,12 км; ВЛ-0,4 кВ L=0,6 км, ТП 250 кВА для электроснабжения пяти 2-х квартирных жилых домов, Прокопьевский район, п.Калачево, ул.Майская,1-5</t>
  </si>
  <si>
    <t>Строительство ВЛ-10 кВ L=0,4 км; ВЛ-0,4 кВ L=1,5 км, ТП 630 кВА для электроснабжения двадцати 2-х квартирных жилых домов, Прокопьевский район, п.Октябрьский, ул.Звездная,1-20</t>
  </si>
  <si>
    <t>Строительство ВЛ-10 кВ L=0,3 км; ВЛ-0,4 кВ L=0,8 км, ТП 160 кВА для электроснабжения Малоэтажная жилая застройка (8 участков), Прокопьевский район, с.Лучшево, ул.Садовая</t>
  </si>
  <si>
    <t>Строительство ВЛ-10 кВ L=0,4 км; ВЛ-0,4 кВ L=0,5 км, ТП 100 кВА для электроснабжения малоэтажной жилой застройки (3 участка), Прокопьевский район, с.Лучшево, пер.Садовый, 1-3</t>
  </si>
  <si>
    <t>Строительство ВЛ-10 кВ L=1,0 км; ВЛ-0,4 кВ L=0,4 км, ТП 100 кВА для электроснабжения малоэтажной жилой застройки (3 участка), Прокопьевский район, п.Ясная Поляна, ул.Центральная</t>
  </si>
  <si>
    <t>Строительство ВЛ-10 кВ L=0,3 км; ВЛ-0,4 кВ L=1,2 км, ТП 250 кВА для электроснабжения комплексной малоэтажной застройки (14 участков), Прокопьевский район, с.Лучшево, ул.Александровская, б/н</t>
  </si>
  <si>
    <t>Строительство ВЛ-10 кВ L=0,3 км; ТП 400 кВА для электроснабжения двух трехэтажных 24-х квартирных жилых дома, Прокопьевский район, п.Трудармейский, ул.Советская</t>
  </si>
  <si>
    <t>Строительство ВЛ-0,4 кВ L=0,35 км для электроснабжения малоэтажной жилой застройки (5 участков), Прокопьевский район, с.Иганино, ул.Заречная</t>
  </si>
  <si>
    <t>Строительство ВЛ-10 кВ L=0,2 км; ТП 250 кВА для электроснабжения 38 квартирного 5-этажного жилого дома, пгт.Краснобродский, ул.Западная, 13</t>
  </si>
  <si>
    <t>Строительство КЛ-10 кВ L=0,35 км; КЛ-0,4 кВ L=0,2 км, ТП 160 кВА для электроснабжения здания автосалона, г.Новокузнецк, Куйбышевский район, ул.Димитрова, (западнее АЗС по ул. Димитрова, 5)</t>
  </si>
  <si>
    <t>Строительство ВЛ-10 кВ L=0,95 км; ВЛ-0,4 кВ L=0,4 км, ТП 100 кВА для электроснабжения жилого дома, г.Белово, пгт.Инской, ул.Фасадная, 4</t>
  </si>
  <si>
    <r>
      <t>Строительство КЛ-10 кВ L=1,4 км;  КТП 2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630 кВА - 3 шт. для электроснабжения зданий торгового центра и ЗАГСа, г.Новокузнецк, Ермакова, д. 48, корп. А</t>
    </r>
  </si>
  <si>
    <t>Строительство КЛ-10 кВ L=3,0 км;  КТП 2×630 кВА - 5 шт. для электроснабжения Национального аэромобильного спасательного учебно-тренировочного центра подготовки горноспасателей и шахтеров, Новокузнецкий р-н, Новоильинский район, квартал 13</t>
  </si>
  <si>
    <t>Строительство ВЛ-10 кВ L=0,17 км; КТП 2×160 кВА для электроснабжения газовой котельной, Кемеровский р-н, п. Ясногорский, ул. Центральная</t>
  </si>
  <si>
    <t>Строительство ВЛ-10 кВ L=0,18 км; КТП 2×100 кВА для электроснабжения 40-квартирного жилого дома,  Кемеровский р-н, п. Ясногорский, ул. Центральная</t>
  </si>
  <si>
    <t>Строительство ВЛ-0,4 кВ L=0,30 км для электроснабжения многоквартирного жилого дома, Кемеровский р-н, п. Звездный, ул. Школьная</t>
  </si>
  <si>
    <t>Строительство ВЛ-10 кВ L=2,0 км; КТП 40 кВА для электроснабжения электроустановки АЗС, Новокузнецкий р-н, шоссе Ильинское</t>
  </si>
  <si>
    <t>Строительство ВЛ-10 кВ L=0,7 км; ТП 63 кВА для электроснабжения станции ТО и автомагазина, Беловский р-н, в границах колхоза Вишневской сельской территории</t>
  </si>
  <si>
    <t xml:space="preserve">Строительство КЛ-10 кВ L=2,0 км;  КЛ-0,4 кВ = 7 км; КТП 2×630 кВА - 3 шт. для электроснабжения здания бытового обслуживания, ресторана, кафе на 120 мест, универсаьного спортивного зала, общественного здания, детского сада на 100 мест, многоквартирного жилого дома с гаражом, индивидуального блокированного жилого дома -29 шт., индивидуальных жилых домов - 59 шт., Кемеровский район, п. Металлплощадка, примерно в 750 м на восток от г. Кемерово  </t>
  </si>
  <si>
    <t>Строительство ВЛ-35 кВ L=4,0 км;  ВЛ-0,4 кВ = 2 км; КТП 630 кВА (35/0,4 кВ)  для электроснабжения жилых домов, Таштагольский район, п. Парнагол</t>
  </si>
  <si>
    <t>ТМ-160 1шт.</t>
  </si>
  <si>
    <t>СИП3</t>
  </si>
  <si>
    <t>СИП3, ААБЛУ</t>
  </si>
  <si>
    <t>2012</t>
  </si>
  <si>
    <t>ТМ-1000 1шт.</t>
  </si>
  <si>
    <t>СИП3, СИП4</t>
  </si>
  <si>
    <t>ТМ-100 1шт.</t>
  </si>
  <si>
    <t>ТМ-400 1шт.</t>
  </si>
  <si>
    <t>ТМ-630 1шт.</t>
  </si>
  <si>
    <t>СИП4</t>
  </si>
  <si>
    <t>ТМ-250 1шт.</t>
  </si>
  <si>
    <t>ААБЛУ</t>
  </si>
  <si>
    <t>ТМ-630 6шт.</t>
  </si>
  <si>
    <t>ТМ-630 10шт.</t>
  </si>
  <si>
    <t>ТМ-160 2шт.</t>
  </si>
  <si>
    <t>ТМ-100 2шт.</t>
  </si>
  <si>
    <t>ТМ-40 1шт.</t>
  </si>
  <si>
    <t>ТМ-63 1шт.</t>
  </si>
  <si>
    <t>ТМН-630 1шт.</t>
  </si>
  <si>
    <t>Строительство ВЛ-10 кВ L=0,30 км;  КЛ-0,4 кВ = 0,03 км; КТП 160 кВА для электроснабжения электроустановок цеха по деревообработке, Кемеровский р-н, с. Мазурово, ул. Школьная, в 500 м по направлению на северо-восток от здания (школы)</t>
  </si>
  <si>
    <t>ТМ-100     2 шт.</t>
  </si>
  <si>
    <t>А-35</t>
  </si>
  <si>
    <t>Строительство КЛ-10 кВ L=0,35 км; КЛ-0,4 кВ L=0,2 км, ТП 160 кВА для электроснабжения индивидуального жилого дома -35 зданий, Кемеровский р-н, примерно в 1,5 км на северо-восток от п. Металлплощадка</t>
  </si>
  <si>
    <t>Строительство ВЛ-10 кВ от опоры № 2А/22 ф. 10-3-М до КТП № б/н 10/0,4 кВ 2х100 кВА протяженностью 100 м; строительство ВЛ-10 кВ от опоры № 14 ф. 10-4-Р до КТП № б/н 10/0,4 кВ 2х100 кВА протяженностью 800 м; установка 2-х линейных разъединителей на первых опорах отпаек к КТП № б/н 10/0,4 кВ 2х100 кВА; строительство КТП № б/н 10/0,4 кВ 2х100 кВА для электроснабжения электроустановок 30-квартирного жилого дома, расположенного по адресу: Кемеровская область, Мариинский район, п. Калининский, ул. Студенческая 4А</t>
  </si>
  <si>
    <t>в т.ч. от технологического присоединения (для электросетевых компаний) (без НДС)</t>
  </si>
  <si>
    <t>Амортизация (без НДС)</t>
  </si>
  <si>
    <t>в т.ч. от технологического присоединения потребителей (без НДС)</t>
  </si>
  <si>
    <t>Стоимость основных этапов работ по реализации инвестиционной программы филиала ОАО "МРСК Сибири" - "Кузбассэнерго - РЭС" на 2012 год в рамках тарифного решения, млн. руб. с НДС</t>
  </si>
  <si>
    <t>Приложение № 1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21 февраля 2012 года № 21</t>
  </si>
</sst>
</file>

<file path=xl/styles.xml><?xml version="1.0" encoding="utf-8"?>
<styleSheet xmlns="http://schemas.openxmlformats.org/spreadsheetml/2006/main">
  <numFmts count="11">
    <numFmt numFmtId="43" formatCode="_-* #,##0.00_р_._-;\-* #,##0.00_р_._-;_-* &quot;-&quot;??_р_._-;_-@_-"/>
    <numFmt numFmtId="164" formatCode="_-* #,##0_р_._-;\-* #,##0_р_._-;_-* &quot;-&quot;??_р_._-;_-@_-"/>
    <numFmt numFmtId="165" formatCode="#,##0_);[Red]\(#,##0\)"/>
    <numFmt numFmtId="166" formatCode="#,##0.00_ ;\-#,##0.00\ "/>
    <numFmt numFmtId="167" formatCode="_-* #,##0.0_р_._-;\-* #,##0.0_р_._-;_-* &quot;-&quot;??_р_._-;_-@_-"/>
    <numFmt numFmtId="168" formatCode="_-* #,##0.000_р_._-;\-* #,##0.000_р_._-;_-* &quot;-&quot;??_р_._-;_-@_-"/>
    <numFmt numFmtId="169" formatCode="#,##0.000"/>
    <numFmt numFmtId="170" formatCode="_-* #,##0.000_р_._-;\-* #,##0.000_р_._-;_-* &quot;-&quot;???_р_._-;_-@_-"/>
    <numFmt numFmtId="171" formatCode="0.000"/>
    <numFmt numFmtId="172" formatCode="#,##0.000_ ;\-#,##0.000\ "/>
    <numFmt numFmtId="173" formatCode="#,##0.00000"/>
  </numFmts>
  <fonts count="13">
    <font>
      <sz val="12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9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4" fillId="0" borderId="0">
      <alignment vertical="top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1" fontId="2" fillId="0" borderId="0" xfId="0" applyNumberFormat="1" applyFont="1" applyAlignment="1">
      <alignment horizontal="left" vertical="top"/>
    </xf>
    <xf numFmtId="43" fontId="1" fillId="0" borderId="1" xfId="9" applyNumberFormat="1" applyFont="1" applyFill="1" applyBorder="1" applyAlignment="1">
      <alignment horizontal="center" vertical="center" wrapText="1"/>
    </xf>
    <xf numFmtId="0" fontId="1" fillId="2" borderId="0" xfId="1" applyFont="1" applyFill="1"/>
    <xf numFmtId="0" fontId="1" fillId="3" borderId="0" xfId="1" applyFont="1" applyFill="1"/>
    <xf numFmtId="0" fontId="2" fillId="3" borderId="1" xfId="9" applyNumberFormat="1" applyFont="1" applyFill="1" applyBorder="1" applyAlignment="1">
      <alignment horizontal="center"/>
    </xf>
    <xf numFmtId="0" fontId="2" fillId="3" borderId="1" xfId="9" applyNumberFormat="1" applyFont="1" applyFill="1" applyBorder="1" applyAlignment="1">
      <alignment horizontal="left" wrapText="1"/>
    </xf>
    <xf numFmtId="164" fontId="2" fillId="3" borderId="1" xfId="9" applyNumberFormat="1" applyFont="1" applyFill="1" applyBorder="1" applyAlignment="1">
      <alignment horizontal="right"/>
    </xf>
    <xf numFmtId="168" fontId="2" fillId="3" borderId="1" xfId="9" applyNumberFormat="1" applyFont="1" applyFill="1" applyBorder="1" applyAlignment="1">
      <alignment horizontal="right"/>
    </xf>
    <xf numFmtId="164" fontId="2" fillId="3" borderId="0" xfId="9" applyNumberFormat="1" applyFont="1" applyFill="1"/>
    <xf numFmtId="0" fontId="1" fillId="3" borderId="1" xfId="9" applyNumberFormat="1" applyFont="1" applyFill="1" applyBorder="1" applyAlignment="1">
      <alignment horizontal="left" vertical="center" wrapText="1" indent="1"/>
    </xf>
    <xf numFmtId="164" fontId="1" fillId="3" borderId="1" xfId="9" applyNumberFormat="1" applyFont="1" applyFill="1" applyBorder="1" applyAlignment="1">
      <alignment horizontal="right" vertical="center" wrapText="1"/>
    </xf>
    <xf numFmtId="0" fontId="1" fillId="3" borderId="1" xfId="9" applyNumberFormat="1" applyFont="1" applyFill="1" applyBorder="1" applyAlignment="1">
      <alignment horizontal="left" vertical="center" wrapText="1" indent="3"/>
    </xf>
    <xf numFmtId="164" fontId="1" fillId="3" borderId="1" xfId="9" applyNumberFormat="1" applyFont="1" applyFill="1" applyBorder="1" applyAlignment="1">
      <alignment horizontal="right"/>
    </xf>
    <xf numFmtId="164" fontId="1" fillId="3" borderId="0" xfId="9" applyNumberFormat="1" applyFont="1" applyFill="1"/>
    <xf numFmtId="0" fontId="1" fillId="3" borderId="1" xfId="9" applyNumberFormat="1" applyFont="1" applyFill="1" applyBorder="1" applyAlignment="1">
      <alignment horizontal="left" vertical="center" wrapText="1" indent="5"/>
    </xf>
    <xf numFmtId="0" fontId="1" fillId="3" borderId="1" xfId="9" applyNumberFormat="1" applyFont="1" applyFill="1" applyBorder="1" applyAlignment="1">
      <alignment horizontal="left" vertical="center" wrapText="1" indent="7"/>
    </xf>
    <xf numFmtId="0" fontId="2" fillId="0" borderId="1" xfId="9" applyNumberFormat="1" applyFont="1" applyFill="1" applyBorder="1" applyAlignment="1">
      <alignment horizontal="center"/>
    </xf>
    <xf numFmtId="166" fontId="1" fillId="4" borderId="1" xfId="10" applyNumberFormat="1" applyFont="1" applyFill="1" applyBorder="1" applyAlignment="1">
      <alignment horizontal="left" vertical="center" wrapText="1"/>
    </xf>
    <xf numFmtId="164" fontId="1" fillId="0" borderId="1" xfId="9" applyNumberFormat="1" applyFont="1" applyFill="1" applyBorder="1" applyAlignment="1">
      <alignment horizontal="right" vertical="center" wrapText="1"/>
    </xf>
    <xf numFmtId="164" fontId="1" fillId="0" borderId="1" xfId="9" applyNumberFormat="1" applyFont="1" applyFill="1" applyBorder="1" applyAlignment="1">
      <alignment horizontal="right"/>
    </xf>
    <xf numFmtId="164" fontId="1" fillId="0" borderId="0" xfId="9" applyNumberFormat="1" applyFont="1" applyFill="1"/>
    <xf numFmtId="166" fontId="1" fillId="0" borderId="1" xfId="10" applyNumberFormat="1" applyFont="1" applyFill="1" applyBorder="1" applyAlignment="1">
      <alignment horizontal="left" vertical="center" wrapText="1"/>
    </xf>
    <xf numFmtId="0" fontId="1" fillId="0" borderId="1" xfId="9" applyNumberFormat="1" applyFont="1" applyFill="1" applyBorder="1" applyAlignment="1">
      <alignment horizontal="left" vertical="center" wrapText="1"/>
    </xf>
    <xf numFmtId="0" fontId="1" fillId="0" borderId="1" xfId="10" applyNumberFormat="1" applyFont="1" applyFill="1" applyBorder="1" applyAlignment="1">
      <alignment horizontal="left" vertical="center" wrapText="1"/>
    </xf>
    <xf numFmtId="0" fontId="1" fillId="0" borderId="1" xfId="5" applyFont="1" applyFill="1" applyBorder="1" applyAlignment="1">
      <alignment horizontal="center" vertical="center" wrapText="1"/>
    </xf>
    <xf numFmtId="164" fontId="1" fillId="0" borderId="1" xfId="9" applyNumberFormat="1" applyFont="1" applyFill="1" applyBorder="1" applyAlignment="1">
      <alignment horizontal="right" vertical="center"/>
    </xf>
    <xf numFmtId="0" fontId="1" fillId="0" borderId="1" xfId="9" applyNumberFormat="1" applyFont="1" applyFill="1" applyBorder="1" applyAlignment="1">
      <alignment horizontal="left" vertical="center" wrapText="1" indent="7"/>
    </xf>
    <xf numFmtId="0" fontId="1" fillId="0" borderId="1" xfId="9" applyNumberFormat="1" applyFont="1" applyFill="1" applyBorder="1" applyAlignment="1">
      <alignment vertical="center" wrapText="1"/>
    </xf>
    <xf numFmtId="0" fontId="1" fillId="3" borderId="1" xfId="9" applyNumberFormat="1" applyFont="1" applyFill="1" applyBorder="1" applyAlignment="1">
      <alignment horizontal="left" indent="3"/>
    </xf>
    <xf numFmtId="0" fontId="1" fillId="0" borderId="1" xfId="9" applyNumberFormat="1" applyFont="1" applyFill="1" applyBorder="1" applyAlignment="1">
      <alignment horizontal="left" vertical="center" wrapText="1" indent="5"/>
    </xf>
    <xf numFmtId="0" fontId="1" fillId="0" borderId="2" xfId="10" applyNumberFormat="1" applyFont="1" applyFill="1" applyBorder="1" applyAlignment="1">
      <alignment horizontal="left" vertical="center" wrapText="1"/>
    </xf>
    <xf numFmtId="0" fontId="1" fillId="0" borderId="1" xfId="9" applyNumberFormat="1" applyFont="1" applyFill="1" applyBorder="1" applyAlignment="1"/>
    <xf numFmtId="0" fontId="1" fillId="0" borderId="1" xfId="9" applyNumberFormat="1" applyFont="1" applyFill="1" applyBorder="1" applyAlignment="1">
      <alignment horizontal="left" wrapText="1"/>
    </xf>
    <xf numFmtId="164" fontId="2" fillId="0" borderId="1" xfId="9" applyNumberFormat="1" applyFont="1" applyFill="1" applyBorder="1" applyAlignment="1">
      <alignment horizontal="right"/>
    </xf>
    <xf numFmtId="0" fontId="2" fillId="3" borderId="1" xfId="9" applyNumberFormat="1" applyFont="1" applyFill="1" applyBorder="1" applyAlignment="1">
      <alignment horizontal="left" vertical="center" wrapText="1"/>
    </xf>
    <xf numFmtId="164" fontId="2" fillId="3" borderId="1" xfId="9" applyNumberFormat="1" applyFont="1" applyFill="1" applyBorder="1" applyAlignment="1">
      <alignment horizontal="right" vertical="center" wrapText="1"/>
    </xf>
    <xf numFmtId="164" fontId="1" fillId="3" borderId="0" xfId="9" applyNumberFormat="1" applyFont="1" applyFill="1" applyBorder="1"/>
    <xf numFmtId="164" fontId="2" fillId="0" borderId="0" xfId="9" applyNumberFormat="1" applyFont="1" applyFill="1"/>
    <xf numFmtId="0" fontId="1" fillId="0" borderId="1" xfId="11" applyNumberFormat="1" applyFont="1" applyFill="1" applyBorder="1" applyAlignment="1">
      <alignment horizontal="left" vertical="center" wrapText="1"/>
    </xf>
    <xf numFmtId="0" fontId="1" fillId="0" borderId="1" xfId="9" applyNumberFormat="1" applyFont="1" applyFill="1" applyBorder="1" applyAlignment="1">
      <alignment horizontal="left" vertical="center" wrapText="1" indent="3"/>
    </xf>
    <xf numFmtId="0" fontId="2" fillId="2" borderId="1" xfId="9" applyNumberFormat="1" applyFont="1" applyFill="1" applyBorder="1" applyAlignment="1">
      <alignment horizontal="center"/>
    </xf>
    <xf numFmtId="0" fontId="1" fillId="2" borderId="1" xfId="9" applyNumberFormat="1" applyFont="1" applyFill="1" applyBorder="1" applyAlignment="1">
      <alignment horizontal="left" vertical="center" wrapText="1" indent="1"/>
    </xf>
    <xf numFmtId="164" fontId="1" fillId="2" borderId="1" xfId="9" applyNumberFormat="1" applyFont="1" applyFill="1" applyBorder="1" applyAlignment="1">
      <alignment horizontal="right" vertical="center" wrapText="1"/>
    </xf>
    <xf numFmtId="164" fontId="1" fillId="2" borderId="1" xfId="9" applyNumberFormat="1" applyFont="1" applyFill="1" applyBorder="1" applyAlignment="1">
      <alignment horizontal="right"/>
    </xf>
    <xf numFmtId="164" fontId="1" fillId="2" borderId="0" xfId="9" applyNumberFormat="1" applyFont="1" applyFill="1"/>
    <xf numFmtId="0" fontId="1" fillId="0" borderId="1" xfId="9" applyNumberFormat="1" applyFont="1" applyFill="1" applyBorder="1" applyAlignment="1">
      <alignment horizontal="left" vertical="center" wrapText="1" indent="1"/>
    </xf>
    <xf numFmtId="0" fontId="2" fillId="2" borderId="1" xfId="9" applyNumberFormat="1" applyFont="1" applyFill="1" applyBorder="1" applyAlignment="1">
      <alignment horizontal="left"/>
    </xf>
    <xf numFmtId="164" fontId="2" fillId="2" borderId="1" xfId="9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left" vertical="center" wrapText="1"/>
    </xf>
    <xf numFmtId="0" fontId="2" fillId="0" borderId="3" xfId="9" applyNumberFormat="1" applyFont="1" applyFill="1" applyBorder="1" applyAlignment="1">
      <alignment horizontal="center"/>
    </xf>
    <xf numFmtId="0" fontId="2" fillId="0" borderId="3" xfId="9" applyNumberFormat="1" applyFont="1" applyFill="1" applyBorder="1" applyAlignment="1">
      <alignment horizontal="left"/>
    </xf>
    <xf numFmtId="164" fontId="2" fillId="0" borderId="3" xfId="9" applyNumberFormat="1" applyFont="1" applyFill="1" applyBorder="1" applyAlignment="1">
      <alignment horizontal="right"/>
    </xf>
    <xf numFmtId="164" fontId="1" fillId="0" borderId="3" xfId="9" applyNumberFormat="1" applyFont="1" applyFill="1" applyBorder="1" applyAlignment="1">
      <alignment horizontal="right"/>
    </xf>
    <xf numFmtId="0" fontId="2" fillId="2" borderId="3" xfId="9" applyNumberFormat="1" applyFont="1" applyFill="1" applyBorder="1" applyAlignment="1">
      <alignment horizontal="center"/>
    </xf>
    <xf numFmtId="0" fontId="2" fillId="2" borderId="3" xfId="9" applyNumberFormat="1" applyFont="1" applyFill="1" applyBorder="1" applyAlignment="1">
      <alignment horizontal="left"/>
    </xf>
    <xf numFmtId="164" fontId="2" fillId="2" borderId="3" xfId="9" applyNumberFormat="1" applyFont="1" applyFill="1" applyBorder="1" applyAlignment="1">
      <alignment horizontal="right"/>
    </xf>
    <xf numFmtId="164" fontId="1" fillId="2" borderId="3" xfId="9" applyNumberFormat="1" applyFont="1" applyFill="1" applyBorder="1" applyAlignment="1">
      <alignment horizontal="right"/>
    </xf>
    <xf numFmtId="166" fontId="2" fillId="3" borderId="3" xfId="10" applyNumberFormat="1" applyFont="1" applyFill="1" applyBorder="1" applyAlignment="1">
      <alignment horizontal="left" vertical="center" wrapText="1"/>
    </xf>
    <xf numFmtId="0" fontId="1" fillId="0" borderId="1" xfId="11" applyNumberFormat="1" applyFont="1" applyFill="1" applyBorder="1" applyAlignment="1">
      <alignment vertical="center" wrapText="1"/>
    </xf>
    <xf numFmtId="164" fontId="1" fillId="3" borderId="1" xfId="9" applyNumberFormat="1" applyFont="1" applyFill="1" applyBorder="1" applyAlignment="1">
      <alignment horizontal="right" vertical="center"/>
    </xf>
    <xf numFmtId="0" fontId="1" fillId="0" borderId="1" xfId="9" applyNumberFormat="1" applyFont="1" applyFill="1" applyBorder="1"/>
    <xf numFmtId="0" fontId="1" fillId="0" borderId="1" xfId="9" applyNumberFormat="1" applyFont="1" applyFill="1" applyBorder="1" applyAlignment="1">
      <alignment horizontal="right"/>
    </xf>
    <xf numFmtId="0" fontId="1" fillId="0" borderId="0" xfId="1" applyFont="1" applyFill="1"/>
    <xf numFmtId="3" fontId="1" fillId="0" borderId="0" xfId="1" applyNumberFormat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8" fontId="2" fillId="3" borderId="1" xfId="9" applyNumberFormat="1" applyFont="1" applyFill="1" applyBorder="1" applyAlignment="1">
      <alignment horizontal="center" vertical="center"/>
    </xf>
    <xf numFmtId="43" fontId="2" fillId="3" borderId="1" xfId="9" applyNumberFormat="1" applyFont="1" applyFill="1" applyBorder="1" applyAlignment="1">
      <alignment horizontal="center" vertical="center"/>
    </xf>
    <xf numFmtId="164" fontId="2" fillId="3" borderId="1" xfId="9" applyNumberFormat="1" applyFont="1" applyFill="1" applyBorder="1" applyAlignment="1">
      <alignment horizontal="center" vertical="center"/>
    </xf>
    <xf numFmtId="164" fontId="1" fillId="3" borderId="1" xfId="9" applyNumberFormat="1" applyFont="1" applyFill="1" applyBorder="1" applyAlignment="1">
      <alignment horizontal="center" vertical="center"/>
    </xf>
    <xf numFmtId="43" fontId="1" fillId="3" borderId="1" xfId="9" applyNumberFormat="1" applyFont="1" applyFill="1" applyBorder="1" applyAlignment="1">
      <alignment horizontal="center" vertical="center"/>
    </xf>
    <xf numFmtId="164" fontId="1" fillId="0" borderId="1" xfId="9" applyNumberFormat="1" applyFont="1" applyFill="1" applyBorder="1" applyAlignment="1">
      <alignment horizontal="center" vertical="center"/>
    </xf>
    <xf numFmtId="164" fontId="1" fillId="0" borderId="1" xfId="9" applyNumberFormat="1" applyFont="1" applyFill="1" applyBorder="1" applyAlignment="1">
      <alignment horizontal="center" vertical="center" wrapText="1"/>
    </xf>
    <xf numFmtId="167" fontId="1" fillId="0" borderId="1" xfId="9" applyNumberFormat="1" applyFont="1" applyFill="1" applyBorder="1" applyAlignment="1">
      <alignment horizontal="center" vertical="center"/>
    </xf>
    <xf numFmtId="43" fontId="1" fillId="0" borderId="1" xfId="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2" borderId="1" xfId="9" applyNumberFormat="1" applyFont="1" applyFill="1" applyBorder="1" applyAlignment="1">
      <alignment horizontal="center" vertical="center"/>
    </xf>
    <xf numFmtId="43" fontId="1" fillId="2" borderId="1" xfId="9" applyNumberFormat="1" applyFont="1" applyFill="1" applyBorder="1" applyAlignment="1">
      <alignment horizontal="center" vertical="center"/>
    </xf>
    <xf numFmtId="164" fontId="1" fillId="0" borderId="3" xfId="9" applyNumberFormat="1" applyFont="1" applyFill="1" applyBorder="1" applyAlignment="1">
      <alignment horizontal="center" vertical="center"/>
    </xf>
    <xf numFmtId="43" fontId="1" fillId="0" borderId="3" xfId="9" applyNumberFormat="1" applyFont="1" applyFill="1" applyBorder="1" applyAlignment="1">
      <alignment horizontal="center" vertical="center"/>
    </xf>
    <xf numFmtId="164" fontId="1" fillId="2" borderId="3" xfId="9" applyNumberFormat="1" applyFont="1" applyFill="1" applyBorder="1" applyAlignment="1">
      <alignment horizontal="center" vertical="center"/>
    </xf>
    <xf numFmtId="43" fontId="1" fillId="2" borderId="3" xfId="9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/>
    </xf>
    <xf numFmtId="9" fontId="1" fillId="0" borderId="0" xfId="1" applyNumberFormat="1" applyFont="1" applyFill="1" applyAlignment="1">
      <alignment horizontal="center" vertical="center"/>
    </xf>
    <xf numFmtId="167" fontId="2" fillId="3" borderId="1" xfId="9" applyNumberFormat="1" applyFont="1" applyFill="1" applyBorder="1" applyAlignment="1">
      <alignment horizontal="center" vertical="center"/>
    </xf>
    <xf numFmtId="167" fontId="1" fillId="3" borderId="1" xfId="9" applyNumberFormat="1" applyFont="1" applyFill="1" applyBorder="1" applyAlignment="1">
      <alignment horizontal="center" vertical="center"/>
    </xf>
    <xf numFmtId="167" fontId="1" fillId="2" borderId="1" xfId="9" applyNumberFormat="1" applyFont="1" applyFill="1" applyBorder="1" applyAlignment="1">
      <alignment horizontal="center" vertical="center"/>
    </xf>
    <xf numFmtId="167" fontId="1" fillId="0" borderId="3" xfId="9" applyNumberFormat="1" applyFont="1" applyFill="1" applyBorder="1" applyAlignment="1">
      <alignment horizontal="center" vertical="center"/>
    </xf>
    <xf numFmtId="167" fontId="1" fillId="2" borderId="3" xfId="9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 wrapText="1"/>
    </xf>
    <xf numFmtId="167" fontId="1" fillId="0" borderId="1" xfId="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" fillId="2" borderId="1" xfId="9" applyNumberFormat="1" applyFont="1" applyFill="1" applyBorder="1" applyAlignment="1">
      <alignment horizontal="left" wrapText="1" indent="3"/>
    </xf>
    <xf numFmtId="0" fontId="1" fillId="0" borderId="1" xfId="9" applyNumberFormat="1" applyFont="1" applyFill="1" applyBorder="1" applyAlignment="1">
      <alignment horizontal="left" wrapText="1" indent="3"/>
    </xf>
    <xf numFmtId="0" fontId="2" fillId="2" borderId="1" xfId="9" applyNumberFormat="1" applyFont="1" applyFill="1" applyBorder="1" applyAlignment="1">
      <alignment horizontal="left" wrapText="1"/>
    </xf>
    <xf numFmtId="0" fontId="1" fillId="3" borderId="1" xfId="9" applyNumberFormat="1" applyFont="1" applyFill="1" applyBorder="1" applyAlignment="1">
      <alignment horizontal="left" wrapText="1" indent="3"/>
    </xf>
    <xf numFmtId="0" fontId="2" fillId="0" borderId="1" xfId="0" applyFont="1" applyFill="1" applyBorder="1" applyAlignment="1">
      <alignment horizontal="center" vertical="center" wrapText="1"/>
    </xf>
    <xf numFmtId="43" fontId="1" fillId="5" borderId="1" xfId="9" applyNumberFormat="1" applyFont="1" applyFill="1" applyBorder="1" applyAlignment="1">
      <alignment horizontal="center" vertical="center"/>
    </xf>
    <xf numFmtId="43" fontId="1" fillId="5" borderId="3" xfId="9" applyNumberFormat="1" applyFont="1" applyFill="1" applyBorder="1" applyAlignment="1">
      <alignment horizontal="center" vertical="center"/>
    </xf>
    <xf numFmtId="164" fontId="1" fillId="5" borderId="1" xfId="9" applyNumberFormat="1" applyFont="1" applyFill="1" applyBorder="1" applyAlignment="1">
      <alignment horizontal="center" vertical="center"/>
    </xf>
    <xf numFmtId="3" fontId="1" fillId="5" borderId="0" xfId="1" applyNumberFormat="1" applyFont="1" applyFill="1" applyAlignment="1">
      <alignment horizontal="center" vertical="center"/>
    </xf>
    <xf numFmtId="0" fontId="1" fillId="2" borderId="1" xfId="1" applyFont="1" applyFill="1" applyBorder="1"/>
    <xf numFmtId="0" fontId="1" fillId="3" borderId="1" xfId="1" applyFont="1" applyFill="1" applyBorder="1"/>
    <xf numFmtId="0" fontId="1" fillId="3" borderId="1" xfId="1" applyFont="1" applyFill="1" applyBorder="1" applyAlignment="1">
      <alignment horizontal="center" vertical="center" wrapText="1"/>
    </xf>
    <xf numFmtId="164" fontId="2" fillId="3" borderId="1" xfId="9" applyNumberFormat="1" applyFont="1" applyFill="1" applyBorder="1"/>
    <xf numFmtId="164" fontId="1" fillId="3" borderId="1" xfId="9" applyNumberFormat="1" applyFont="1" applyFill="1" applyBorder="1"/>
    <xf numFmtId="164" fontId="1" fillId="0" borderId="1" xfId="9" applyNumberFormat="1" applyFont="1" applyFill="1" applyBorder="1"/>
    <xf numFmtId="164" fontId="2" fillId="0" borderId="1" xfId="9" applyNumberFormat="1" applyFont="1" applyFill="1" applyBorder="1"/>
    <xf numFmtId="164" fontId="1" fillId="2" borderId="1" xfId="9" applyNumberFormat="1" applyFont="1" applyFill="1" applyBorder="1"/>
    <xf numFmtId="0" fontId="1" fillId="0" borderId="1" xfId="1" applyFont="1" applyFill="1" applyBorder="1"/>
    <xf numFmtId="0" fontId="6" fillId="0" borderId="4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distributed"/>
    </xf>
    <xf numFmtId="0" fontId="1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43" fontId="2" fillId="5" borderId="1" xfId="9" applyNumberFormat="1" applyFont="1" applyFill="1" applyBorder="1" applyAlignment="1">
      <alignment horizontal="center" vertical="center"/>
    </xf>
    <xf numFmtId="169" fontId="9" fillId="5" borderId="1" xfId="0" applyNumberFormat="1" applyFont="1" applyFill="1" applyBorder="1" applyAlignment="1">
      <alignment horizontal="center" vertical="center" wrapText="1"/>
    </xf>
    <xf numFmtId="164" fontId="1" fillId="5" borderId="1" xfId="9" applyNumberFormat="1" applyFont="1" applyFill="1" applyBorder="1"/>
    <xf numFmtId="164" fontId="1" fillId="5" borderId="0" xfId="9" applyNumberFormat="1" applyFont="1" applyFill="1"/>
    <xf numFmtId="0" fontId="7" fillId="0" borderId="1" xfId="4" applyFont="1" applyFill="1" applyBorder="1" applyAlignment="1">
      <alignment horizontal="center" vertical="center" wrapText="1"/>
    </xf>
    <xf numFmtId="164" fontId="1" fillId="0" borderId="1" xfId="9" applyNumberFormat="1" applyFont="1" applyFill="1" applyBorder="1" applyAlignment="1">
      <alignment wrapText="1"/>
    </xf>
    <xf numFmtId="170" fontId="2" fillId="3" borderId="1" xfId="9" applyNumberFormat="1" applyFont="1" applyFill="1" applyBorder="1" applyAlignment="1">
      <alignment horizontal="center" vertical="center"/>
    </xf>
    <xf numFmtId="166" fontId="1" fillId="5" borderId="1" xfId="9" applyNumberFormat="1" applyFont="1" applyFill="1" applyBorder="1" applyAlignment="1">
      <alignment horizontal="center" vertical="center"/>
    </xf>
    <xf numFmtId="166" fontId="2" fillId="3" borderId="1" xfId="9" applyNumberFormat="1" applyFont="1" applyFill="1" applyBorder="1" applyAlignment="1">
      <alignment horizontal="center" vertical="center"/>
    </xf>
    <xf numFmtId="166" fontId="1" fillId="3" borderId="1" xfId="9" applyNumberFormat="1" applyFont="1" applyFill="1" applyBorder="1" applyAlignment="1">
      <alignment horizontal="center" vertical="center"/>
    </xf>
    <xf numFmtId="166" fontId="1" fillId="0" borderId="1" xfId="9" applyNumberFormat="1" applyFont="1" applyFill="1" applyBorder="1" applyAlignment="1">
      <alignment horizontal="center" vertical="center"/>
    </xf>
    <xf numFmtId="0" fontId="1" fillId="0" borderId="0" xfId="1" applyFont="1" applyFill="1" applyBorder="1"/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6" xfId="0" applyFont="1" applyBorder="1"/>
    <xf numFmtId="2" fontId="1" fillId="0" borderId="0" xfId="0" applyNumberFormat="1" applyFont="1" applyAlignment="1">
      <alignment horizontal="right" wrapText="1"/>
    </xf>
    <xf numFmtId="0" fontId="2" fillId="0" borderId="0" xfId="0" applyFont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171" fontId="1" fillId="0" borderId="13" xfId="0" applyNumberFormat="1" applyFont="1" applyFill="1" applyBorder="1" applyAlignment="1">
      <alignment horizontal="right" vertical="center" wrapText="1"/>
    </xf>
    <xf numFmtId="171" fontId="1" fillId="0" borderId="14" xfId="0" applyNumberFormat="1" applyFont="1" applyFill="1" applyBorder="1" applyAlignment="1">
      <alignment horizontal="right" vertical="center" wrapText="1"/>
    </xf>
    <xf numFmtId="171" fontId="1" fillId="0" borderId="15" xfId="0" applyNumberFormat="1" applyFont="1" applyFill="1" applyBorder="1" applyAlignment="1">
      <alignment horizontal="right" vertical="center" wrapText="1"/>
    </xf>
    <xf numFmtId="171" fontId="1" fillId="0" borderId="12" xfId="0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horizontal="center" vertical="center"/>
    </xf>
    <xf numFmtId="171" fontId="1" fillId="0" borderId="16" xfId="0" applyNumberFormat="1" applyFont="1" applyFill="1" applyBorder="1" applyAlignment="1">
      <alignment horizontal="right"/>
    </xf>
    <xf numFmtId="171" fontId="1" fillId="0" borderId="1" xfId="0" applyNumberFormat="1" applyFont="1" applyFill="1" applyBorder="1" applyAlignment="1">
      <alignment horizontal="right"/>
    </xf>
    <xf numFmtId="171" fontId="1" fillId="0" borderId="17" xfId="0" applyNumberFormat="1" applyFont="1" applyFill="1" applyBorder="1" applyAlignment="1">
      <alignment horizontal="right"/>
    </xf>
    <xf numFmtId="171" fontId="1" fillId="0" borderId="4" xfId="0" applyNumberFormat="1" applyFont="1" applyFill="1" applyBorder="1" applyAlignment="1">
      <alignment horizontal="right"/>
    </xf>
    <xf numFmtId="171" fontId="1" fillId="0" borderId="16" xfId="0" applyNumberFormat="1" applyFont="1" applyFill="1" applyBorder="1"/>
    <xf numFmtId="171" fontId="1" fillId="0" borderId="1" xfId="0" applyNumberFormat="1" applyFont="1" applyFill="1" applyBorder="1"/>
    <xf numFmtId="171" fontId="1" fillId="0" borderId="4" xfId="0" applyNumberFormat="1" applyFont="1" applyFill="1" applyBorder="1"/>
    <xf numFmtId="171" fontId="1" fillId="0" borderId="18" xfId="0" applyNumberFormat="1" applyFont="1" applyFill="1" applyBorder="1"/>
    <xf numFmtId="0" fontId="1" fillId="0" borderId="12" xfId="0" applyNumberFormat="1" applyFont="1" applyFill="1" applyBorder="1" applyAlignment="1">
      <alignment horizontal="center" vertical="center"/>
    </xf>
    <xf numFmtId="171" fontId="1" fillId="0" borderId="12" xfId="0" applyNumberFormat="1" applyFont="1" applyFill="1" applyBorder="1"/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left" vertical="center" wrapText="1"/>
    </xf>
    <xf numFmtId="171" fontId="1" fillId="0" borderId="21" xfId="0" applyNumberFormat="1" applyFont="1" applyFill="1" applyBorder="1"/>
    <xf numFmtId="171" fontId="1" fillId="0" borderId="3" xfId="0" applyNumberFormat="1" applyFont="1" applyFill="1" applyBorder="1"/>
    <xf numFmtId="171" fontId="1" fillId="0" borderId="22" xfId="0" applyNumberFormat="1" applyFont="1" applyFill="1" applyBorder="1"/>
    <xf numFmtId="171" fontId="1" fillId="0" borderId="19" xfId="0" applyNumberFormat="1" applyFont="1" applyFill="1" applyBorder="1"/>
    <xf numFmtId="0" fontId="1" fillId="0" borderId="2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171" fontId="1" fillId="0" borderId="24" xfId="0" applyNumberFormat="1" applyFont="1" applyFill="1" applyBorder="1"/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 wrapText="1"/>
    </xf>
    <xf numFmtId="171" fontId="2" fillId="0" borderId="27" xfId="0" applyNumberFormat="1" applyFont="1" applyFill="1" applyBorder="1"/>
    <xf numFmtId="0" fontId="1" fillId="0" borderId="28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 wrapText="1"/>
    </xf>
    <xf numFmtId="171" fontId="1" fillId="0" borderId="17" xfId="0" applyNumberFormat="1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right" vertical="center" wrapText="1"/>
    </xf>
    <xf numFmtId="0" fontId="1" fillId="0" borderId="31" xfId="0" applyFont="1" applyFill="1" applyBorder="1"/>
    <xf numFmtId="0" fontId="1" fillId="0" borderId="32" xfId="0" applyFont="1" applyFill="1" applyBorder="1"/>
    <xf numFmtId="0" fontId="1" fillId="0" borderId="33" xfId="0" applyFont="1" applyFill="1" applyBorder="1"/>
    <xf numFmtId="0" fontId="1" fillId="0" borderId="30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 wrapText="1" indent="4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left" vertical="top" wrapText="1"/>
    </xf>
    <xf numFmtId="2" fontId="1" fillId="0" borderId="0" xfId="0" applyNumberFormat="1" applyFont="1" applyAlignment="1">
      <alignment horizontal="center" vertical="top" wrapText="1"/>
    </xf>
    <xf numFmtId="172" fontId="2" fillId="3" borderId="1" xfId="9" applyNumberFormat="1" applyFont="1" applyFill="1" applyBorder="1" applyAlignment="1">
      <alignment horizontal="center" vertical="center"/>
    </xf>
    <xf numFmtId="172" fontId="1" fillId="3" borderId="1" xfId="9" applyNumberFormat="1" applyFont="1" applyFill="1" applyBorder="1" applyAlignment="1">
      <alignment horizontal="center" vertical="center"/>
    </xf>
    <xf numFmtId="172" fontId="1" fillId="0" borderId="1" xfId="9" applyNumberFormat="1" applyFont="1" applyFill="1" applyBorder="1" applyAlignment="1">
      <alignment horizontal="center" vertical="center"/>
    </xf>
    <xf numFmtId="173" fontId="1" fillId="0" borderId="0" xfId="1" applyNumberFormat="1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/>
    </xf>
    <xf numFmtId="3" fontId="1" fillId="5" borderId="1" xfId="1" applyNumberFormat="1" applyFont="1" applyFill="1" applyBorder="1" applyAlignment="1">
      <alignment horizontal="center" vertical="center"/>
    </xf>
    <xf numFmtId="0" fontId="2" fillId="5" borderId="1" xfId="9" applyNumberFormat="1" applyFont="1" applyFill="1" applyBorder="1"/>
    <xf numFmtId="164" fontId="2" fillId="5" borderId="1" xfId="9" applyNumberFormat="1" applyFont="1" applyFill="1" applyBorder="1" applyAlignment="1">
      <alignment horizontal="right"/>
    </xf>
    <xf numFmtId="164" fontId="2" fillId="5" borderId="1" xfId="9" applyNumberFormat="1" applyFont="1" applyFill="1" applyBorder="1" applyAlignment="1">
      <alignment horizontal="center" vertical="center"/>
    </xf>
    <xf numFmtId="166" fontId="2" fillId="5" borderId="1" xfId="9" applyNumberFormat="1" applyFont="1" applyFill="1" applyBorder="1" applyAlignment="1">
      <alignment horizontal="center" vertical="center"/>
    </xf>
    <xf numFmtId="164" fontId="2" fillId="5" borderId="1" xfId="9" applyNumberFormat="1" applyFont="1" applyFill="1" applyBorder="1"/>
    <xf numFmtId="164" fontId="2" fillId="5" borderId="0" xfId="9" applyNumberFormat="1" applyFont="1" applyFill="1"/>
    <xf numFmtId="0" fontId="2" fillId="5" borderId="1" xfId="9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vertical="center" wrapText="1"/>
    </xf>
    <xf numFmtId="9" fontId="1" fillId="0" borderId="1" xfId="6" applyFont="1" applyFill="1" applyBorder="1" applyAlignment="1">
      <alignment horizontal="center" vertical="center"/>
    </xf>
    <xf numFmtId="169" fontId="1" fillId="0" borderId="1" xfId="1" applyNumberFormat="1" applyFont="1" applyFill="1" applyBorder="1" applyAlignment="1">
      <alignment horizontal="center" vertical="center"/>
    </xf>
    <xf numFmtId="172" fontId="2" fillId="5" borderId="1" xfId="9" applyNumberFormat="1" applyFont="1" applyFill="1" applyBorder="1" applyAlignment="1">
      <alignment horizontal="center" vertical="center"/>
    </xf>
    <xf numFmtId="3" fontId="1" fillId="0" borderId="0" xfId="1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68" fontId="2" fillId="3" borderId="1" xfId="9" applyNumberFormat="1" applyFont="1" applyFill="1" applyBorder="1" applyAlignment="1">
      <alignment horizontal="center" vertical="center" wrapText="1"/>
    </xf>
    <xf numFmtId="164" fontId="2" fillId="3" borderId="1" xfId="9" applyNumberFormat="1" applyFont="1" applyFill="1" applyBorder="1" applyAlignment="1">
      <alignment horizontal="center" vertical="center" wrapText="1"/>
    </xf>
    <xf numFmtId="164" fontId="1" fillId="3" borderId="1" xfId="9" applyNumberFormat="1" applyFont="1" applyFill="1" applyBorder="1" applyAlignment="1">
      <alignment horizontal="center" vertical="center" wrapText="1"/>
    </xf>
    <xf numFmtId="164" fontId="2" fillId="5" borderId="1" xfId="9" applyNumberFormat="1" applyFont="1" applyFill="1" applyBorder="1" applyAlignment="1">
      <alignment horizontal="center"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2" fontId="1" fillId="0" borderId="0" xfId="1" applyNumberFormat="1" applyFon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3" borderId="1" xfId="9" applyNumberFormat="1" applyFont="1" applyFill="1" applyBorder="1" applyAlignment="1">
      <alignment horizontal="center" vertical="center"/>
    </xf>
    <xf numFmtId="2" fontId="1" fillId="3" borderId="1" xfId="9" applyNumberFormat="1" applyFont="1" applyFill="1" applyBorder="1" applyAlignment="1">
      <alignment horizontal="center" vertical="center"/>
    </xf>
    <xf numFmtId="2" fontId="1" fillId="0" borderId="1" xfId="9" applyNumberFormat="1" applyFont="1" applyFill="1" applyBorder="1" applyAlignment="1">
      <alignment horizontal="center" vertical="center"/>
    </xf>
    <xf numFmtId="2" fontId="1" fillId="3" borderId="1" xfId="9" applyNumberFormat="1" applyFont="1" applyFill="1" applyBorder="1"/>
    <xf numFmtId="2" fontId="2" fillId="5" borderId="1" xfId="9" applyNumberFormat="1" applyFont="1" applyFill="1" applyBorder="1" applyAlignment="1">
      <alignment horizontal="center" vertical="center"/>
    </xf>
    <xf numFmtId="2" fontId="1" fillId="0" borderId="1" xfId="1" applyNumberFormat="1" applyFont="1" applyFill="1" applyBorder="1" applyAlignment="1">
      <alignment horizontal="center" vertical="center"/>
    </xf>
    <xf numFmtId="49" fontId="1" fillId="0" borderId="0" xfId="1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2" fillId="3" borderId="1" xfId="9" applyNumberFormat="1" applyFont="1" applyFill="1" applyBorder="1" applyAlignment="1">
      <alignment horizontal="center" vertical="center"/>
    </xf>
    <xf numFmtId="49" fontId="1" fillId="3" borderId="1" xfId="9" applyNumberFormat="1" applyFont="1" applyFill="1" applyBorder="1" applyAlignment="1">
      <alignment horizontal="center" vertical="center"/>
    </xf>
    <xf numFmtId="49" fontId="1" fillId="0" borderId="1" xfId="9" applyNumberFormat="1" applyFont="1" applyFill="1" applyBorder="1" applyAlignment="1">
      <alignment horizontal="center" vertical="center"/>
    </xf>
    <xf numFmtId="49" fontId="1" fillId="3" borderId="1" xfId="9" applyNumberFormat="1" applyFont="1" applyFill="1" applyBorder="1"/>
    <xf numFmtId="49" fontId="2" fillId="5" borderId="1" xfId="9" applyNumberFormat="1" applyFont="1" applyFill="1" applyBorder="1" applyAlignment="1">
      <alignment horizontal="center" vertical="center"/>
    </xf>
    <xf numFmtId="49" fontId="1" fillId="0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7" fontId="1" fillId="3" borderId="1" xfId="9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textRotation="90" wrapText="1"/>
    </xf>
    <xf numFmtId="0" fontId="2" fillId="0" borderId="34" xfId="1" applyFont="1" applyFill="1" applyBorder="1" applyAlignment="1">
      <alignment horizontal="center" vertical="center" textRotation="90" wrapText="1"/>
    </xf>
    <xf numFmtId="0" fontId="2" fillId="0" borderId="35" xfId="1" applyFont="1" applyFill="1" applyBorder="1" applyAlignment="1">
      <alignment horizontal="center" vertical="center" textRotation="90" wrapText="1"/>
    </xf>
    <xf numFmtId="0" fontId="1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3" borderId="4" xfId="9" applyNumberFormat="1" applyFont="1" applyFill="1" applyBorder="1" applyAlignment="1">
      <alignment horizontal="center" vertical="center" wrapText="1"/>
    </xf>
    <xf numFmtId="0" fontId="2" fillId="3" borderId="17" xfId="9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Alignment="1">
      <alignment horizontal="right" vertical="top" wrapText="1"/>
    </xf>
  </cellXfs>
  <cellStyles count="12">
    <cellStyle name="Normal" xfId="0" builtinId="0"/>
    <cellStyle name="Percent" xfId="6" builtinId="5"/>
    <cellStyle name="Обычный 2" xfId="1"/>
    <cellStyle name="Обычный 2 2" xfId="2"/>
    <cellStyle name="Обычный 3" xfId="3"/>
    <cellStyle name="Обычный 4" xfId="4"/>
    <cellStyle name="Обычный_ИПР 10-14 27.11.09 (старая для сравнения)" xfId="5"/>
    <cellStyle name="Процентный 2" xfId="7"/>
    <cellStyle name="Стиль 1" xfId="8"/>
    <cellStyle name="Финансовый 2" xfId="9"/>
    <cellStyle name="Финансовый 2 2" xfId="10"/>
    <cellStyle name="Финансовый 3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276225</xdr:colOff>
      <xdr:row>1</xdr:row>
      <xdr:rowOff>0</xdr:rowOff>
    </xdr:from>
    <xdr:to>
      <xdr:col>39</xdr:col>
      <xdr:colOff>419100</xdr:colOff>
      <xdr:row>3</xdr:row>
      <xdr:rowOff>0</xdr:rowOff>
    </xdr:to>
    <xdr:sp macro="" textlink="">
      <xdr:nvSpPr>
        <xdr:cNvPr id="1025" name="Text Box 2"/>
        <xdr:cNvSpPr txBox="1">
          <a:spLocks noChangeArrowheads="1"/>
        </xdr:cNvSpPr>
      </xdr:nvSpPr>
      <xdr:spPr bwMode="auto">
        <a:xfrm>
          <a:off x="18649950" y="1019175"/>
          <a:ext cx="46196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276225</xdr:colOff>
      <xdr:row>0</xdr:row>
      <xdr:rowOff>0</xdr:rowOff>
    </xdr:from>
    <xdr:to>
      <xdr:col>38</xdr:col>
      <xdr:colOff>419100</xdr:colOff>
      <xdr:row>2</xdr:row>
      <xdr:rowOff>0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9001125" y="0"/>
          <a:ext cx="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T165"/>
  <sheetViews>
    <sheetView view="pageBreakPreview" topLeftCell="N1" zoomScale="63" zoomScaleNormal="70" zoomScaleSheetLayoutView="63" workbookViewId="0">
      <selection activeCell="AF6" sqref="AF6"/>
    </sheetView>
  </sheetViews>
  <sheetFormatPr defaultRowHeight="15.75"/>
  <cols>
    <col min="1" max="1" width="7.875" style="66" customWidth="1"/>
    <col min="2" max="2" width="43" style="66" customWidth="1"/>
    <col min="3" max="3" width="8.75" style="66" hidden="1" customWidth="1"/>
    <col min="4" max="6" width="10.125" style="66" hidden="1" customWidth="1"/>
    <col min="7" max="7" width="9.625" style="90" customWidth="1"/>
    <col min="8" max="8" width="8.375" style="90" customWidth="1"/>
    <col min="9" max="9" width="10.625" style="90" customWidth="1"/>
    <col min="10" max="10" width="9.125" style="90" customWidth="1"/>
    <col min="11" max="11" width="8.875" style="90" customWidth="1"/>
    <col min="12" max="12" width="8.625" style="91" customWidth="1"/>
    <col min="13" max="13" width="13.5" style="91" customWidth="1"/>
    <col min="14" max="15" width="10.5" style="91" customWidth="1"/>
    <col min="16" max="16" width="7.5" style="91" customWidth="1"/>
    <col min="17" max="17" width="14.125" style="91" hidden="1" customWidth="1"/>
    <col min="18" max="18" width="12.5" style="91" customWidth="1"/>
    <col min="19" max="19" width="9.5" style="91" customWidth="1"/>
    <col min="20" max="20" width="10.875" style="91" customWidth="1"/>
    <col min="21" max="21" width="10.125" style="91" customWidth="1"/>
    <col min="22" max="22" width="9.75" style="91" customWidth="1"/>
    <col min="23" max="26" width="9.25" style="91" hidden="1" customWidth="1"/>
    <col min="27" max="27" width="10.75" style="109" hidden="1" customWidth="1"/>
    <col min="28" max="28" width="13" style="109" hidden="1" customWidth="1"/>
    <col min="29" max="29" width="10.125" style="230" customWidth="1"/>
    <col min="30" max="30" width="9.25" style="91" customWidth="1"/>
    <col min="31" max="31" width="11" style="214" customWidth="1"/>
    <col min="32" max="32" width="9.875" style="221" customWidth="1"/>
    <col min="33" max="33" width="10.625" style="230" customWidth="1"/>
    <col min="34" max="34" width="11.75" style="91" customWidth="1"/>
    <col min="35" max="35" width="10.875" style="91" customWidth="1"/>
    <col min="36" max="36" width="13" style="214" customWidth="1"/>
    <col min="37" max="37" width="9.75" style="221" customWidth="1"/>
    <col min="38" max="38" width="8.25" style="91" customWidth="1"/>
    <col min="39" max="39" width="8.25" style="91" hidden="1" customWidth="1"/>
    <col min="40" max="40" width="8.875" style="91" hidden="1" customWidth="1"/>
    <col min="41" max="41" width="7.125" style="91" hidden="1" customWidth="1"/>
    <col min="42" max="42" width="7.625" style="92" hidden="1" customWidth="1"/>
    <col min="43" max="43" width="7.5" style="92" hidden="1" customWidth="1"/>
    <col min="44" max="44" width="22.25" style="118" hidden="1" customWidth="1"/>
    <col min="45" max="45" width="34.875" style="118" hidden="1" customWidth="1"/>
    <col min="46" max="46" width="16.375" style="91" hidden="1" customWidth="1"/>
    <col min="47" max="16384" width="9" style="66"/>
  </cols>
  <sheetData>
    <row r="1" spans="1:46" ht="80.25" customHeight="1">
      <c r="L1" s="199"/>
      <c r="AG1" s="254" t="s">
        <v>457</v>
      </c>
      <c r="AH1" s="254"/>
      <c r="AI1" s="254"/>
      <c r="AJ1" s="254"/>
      <c r="AK1" s="254"/>
      <c r="AL1" s="254"/>
      <c r="AR1" s="136"/>
      <c r="AS1" s="136"/>
    </row>
    <row r="2" spans="1:46" s="1" customFormat="1" ht="18.75">
      <c r="A2" s="244" t="s">
        <v>456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68"/>
      <c r="AM2" s="69"/>
      <c r="AN2" s="69"/>
      <c r="AO2" s="69"/>
      <c r="AP2" s="69"/>
      <c r="AQ2" s="69"/>
    </row>
    <row r="3" spans="1:46" s="1" customFormat="1" ht="32.25" customHeight="1">
      <c r="A3" s="2"/>
      <c r="B3" s="2"/>
      <c r="C3" s="2"/>
      <c r="D3" s="2"/>
      <c r="E3" s="2"/>
      <c r="F3" s="2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123"/>
      <c r="AB3" s="123"/>
      <c r="AC3" s="231"/>
      <c r="AD3" s="68"/>
      <c r="AE3" s="215"/>
      <c r="AF3" s="222"/>
      <c r="AG3" s="231"/>
      <c r="AH3" s="68"/>
      <c r="AI3" s="68"/>
      <c r="AJ3" s="215"/>
      <c r="AK3" s="222"/>
      <c r="AL3" s="68"/>
      <c r="AM3" s="69"/>
      <c r="AN3" s="69"/>
      <c r="AO3" s="69"/>
      <c r="AP3" s="69"/>
      <c r="AQ3" s="69"/>
    </row>
    <row r="4" spans="1:46" s="6" customFormat="1" ht="29.25" customHeight="1">
      <c r="A4" s="245" t="s">
        <v>1</v>
      </c>
      <c r="B4" s="245" t="s">
        <v>2</v>
      </c>
      <c r="C4" s="249" t="s">
        <v>3</v>
      </c>
      <c r="D4" s="250"/>
      <c r="E4" s="250"/>
      <c r="F4" s="250"/>
      <c r="G4" s="250"/>
      <c r="H4" s="250"/>
      <c r="I4" s="250"/>
      <c r="J4" s="250"/>
      <c r="K4" s="250"/>
      <c r="L4" s="250"/>
      <c r="M4" s="250"/>
      <c r="N4" s="250"/>
      <c r="O4" s="250"/>
      <c r="P4" s="261"/>
      <c r="Q4" s="251" t="s">
        <v>260</v>
      </c>
      <c r="R4" s="245" t="s">
        <v>400</v>
      </c>
      <c r="S4" s="245"/>
      <c r="T4" s="245"/>
      <c r="U4" s="245"/>
      <c r="V4" s="245"/>
      <c r="W4" s="249" t="s">
        <v>5</v>
      </c>
      <c r="X4" s="250"/>
      <c r="Y4" s="250"/>
      <c r="Z4" s="250"/>
      <c r="AA4" s="246" t="s">
        <v>273</v>
      </c>
      <c r="AB4" s="246" t="s">
        <v>274</v>
      </c>
      <c r="AC4" s="248" t="s">
        <v>5</v>
      </c>
      <c r="AD4" s="248"/>
      <c r="AE4" s="248"/>
      <c r="AF4" s="248"/>
      <c r="AG4" s="248"/>
      <c r="AH4" s="248"/>
      <c r="AI4" s="248"/>
      <c r="AJ4" s="248"/>
      <c r="AK4" s="248"/>
      <c r="AL4" s="248"/>
      <c r="AM4" s="241" t="s">
        <v>6</v>
      </c>
      <c r="AN4" s="241" t="s">
        <v>7</v>
      </c>
      <c r="AO4" s="241" t="s">
        <v>8</v>
      </c>
      <c r="AP4" s="241" t="s">
        <v>9</v>
      </c>
      <c r="AQ4" s="241" t="s">
        <v>10</v>
      </c>
      <c r="AR4" s="111"/>
      <c r="AS4" s="110"/>
      <c r="AT4" s="110"/>
    </row>
    <row r="5" spans="1:46" s="7" customFormat="1" ht="21.75" customHeight="1">
      <c r="A5" s="245"/>
      <c r="B5" s="245"/>
      <c r="C5" s="255" t="s">
        <v>11</v>
      </c>
      <c r="D5" s="256"/>
      <c r="E5" s="256"/>
      <c r="F5" s="257"/>
      <c r="G5" s="248" t="s">
        <v>12</v>
      </c>
      <c r="H5" s="248"/>
      <c r="I5" s="248"/>
      <c r="J5" s="248"/>
      <c r="K5" s="248" t="s">
        <v>13</v>
      </c>
      <c r="L5" s="248"/>
      <c r="M5" s="248"/>
      <c r="N5" s="248"/>
      <c r="O5" s="248"/>
      <c r="P5" s="258" t="s">
        <v>14</v>
      </c>
      <c r="Q5" s="252"/>
      <c r="R5" s="245"/>
      <c r="S5" s="245"/>
      <c r="T5" s="245"/>
      <c r="U5" s="245"/>
      <c r="V5" s="245"/>
      <c r="W5" s="255" t="s">
        <v>11</v>
      </c>
      <c r="X5" s="256"/>
      <c r="Y5" s="256"/>
      <c r="Z5" s="257"/>
      <c r="AA5" s="247"/>
      <c r="AB5" s="247"/>
      <c r="AC5" s="248" t="s">
        <v>12</v>
      </c>
      <c r="AD5" s="248"/>
      <c r="AE5" s="248"/>
      <c r="AF5" s="248"/>
      <c r="AG5" s="248" t="s">
        <v>13</v>
      </c>
      <c r="AH5" s="248"/>
      <c r="AI5" s="248"/>
      <c r="AJ5" s="248"/>
      <c r="AK5" s="248"/>
      <c r="AL5" s="259" t="s">
        <v>15</v>
      </c>
      <c r="AM5" s="242"/>
      <c r="AN5" s="242"/>
      <c r="AO5" s="242"/>
      <c r="AP5" s="242"/>
      <c r="AQ5" s="242"/>
      <c r="AS5" s="111"/>
      <c r="AT5" s="111"/>
    </row>
    <row r="6" spans="1:46" s="7" customFormat="1" ht="118.5" customHeight="1">
      <c r="A6" s="105"/>
      <c r="B6" s="105" t="s">
        <v>16</v>
      </c>
      <c r="C6" s="121" t="s">
        <v>17</v>
      </c>
      <c r="D6" s="122" t="s">
        <v>18</v>
      </c>
      <c r="E6" s="3" t="s">
        <v>19</v>
      </c>
      <c r="F6" s="3" t="s">
        <v>20</v>
      </c>
      <c r="G6" s="121" t="s">
        <v>17</v>
      </c>
      <c r="H6" s="3" t="s">
        <v>18</v>
      </c>
      <c r="I6" s="3" t="s">
        <v>21</v>
      </c>
      <c r="J6" s="3" t="s">
        <v>22</v>
      </c>
      <c r="K6" s="121" t="s">
        <v>23</v>
      </c>
      <c r="L6" s="3" t="s">
        <v>18</v>
      </c>
      <c r="M6" s="121" t="s">
        <v>24</v>
      </c>
      <c r="N6" s="121" t="s">
        <v>25</v>
      </c>
      <c r="O6" s="3" t="s">
        <v>26</v>
      </c>
      <c r="P6" s="258"/>
      <c r="Q6" s="253"/>
      <c r="R6" s="3" t="s">
        <v>27</v>
      </c>
      <c r="S6" s="3" t="s">
        <v>28</v>
      </c>
      <c r="T6" s="3" t="s">
        <v>29</v>
      </c>
      <c r="U6" s="3" t="s">
        <v>30</v>
      </c>
      <c r="V6" s="3" t="s">
        <v>31</v>
      </c>
      <c r="W6" s="121" t="s">
        <v>17</v>
      </c>
      <c r="X6" s="3" t="s">
        <v>32</v>
      </c>
      <c r="Y6" s="3" t="s">
        <v>19</v>
      </c>
      <c r="Z6" s="3" t="s">
        <v>33</v>
      </c>
      <c r="AA6" s="124"/>
      <c r="AB6" s="124"/>
      <c r="AC6" s="232" t="s">
        <v>17</v>
      </c>
      <c r="AD6" s="3" t="s">
        <v>18</v>
      </c>
      <c r="AE6" s="3" t="s">
        <v>21</v>
      </c>
      <c r="AF6" s="223" t="s">
        <v>22</v>
      </c>
      <c r="AG6" s="232" t="s">
        <v>23</v>
      </c>
      <c r="AH6" s="3" t="s">
        <v>18</v>
      </c>
      <c r="AI6" s="121" t="s">
        <v>24</v>
      </c>
      <c r="AJ6" s="121" t="s">
        <v>25</v>
      </c>
      <c r="AK6" s="223" t="s">
        <v>26</v>
      </c>
      <c r="AL6" s="260"/>
      <c r="AM6" s="243"/>
      <c r="AN6" s="243"/>
      <c r="AO6" s="243"/>
      <c r="AP6" s="243"/>
      <c r="AQ6" s="243"/>
      <c r="AR6" s="112" t="s">
        <v>258</v>
      </c>
      <c r="AS6" s="112" t="s">
        <v>259</v>
      </c>
      <c r="AT6" s="3" t="s">
        <v>260</v>
      </c>
    </row>
    <row r="7" spans="1:46" s="12" customFormat="1">
      <c r="A7" s="8"/>
      <c r="B7" s="9" t="s">
        <v>34</v>
      </c>
      <c r="C7" s="10"/>
      <c r="D7" s="74">
        <f t="shared" ref="D7:O7" si="0">D8+D77</f>
        <v>0</v>
      </c>
      <c r="E7" s="74">
        <f t="shared" si="0"/>
        <v>0</v>
      </c>
      <c r="F7" s="74">
        <f t="shared" si="0"/>
        <v>0</v>
      </c>
      <c r="G7" s="74">
        <f t="shared" si="0"/>
        <v>0</v>
      </c>
      <c r="H7" s="74">
        <f t="shared" si="0"/>
        <v>0</v>
      </c>
      <c r="I7" s="74">
        <f t="shared" si="0"/>
        <v>0</v>
      </c>
      <c r="J7" s="74">
        <f t="shared" si="0"/>
        <v>0</v>
      </c>
      <c r="K7" s="74">
        <f t="shared" si="0"/>
        <v>0</v>
      </c>
      <c r="L7" s="74">
        <f t="shared" si="0"/>
        <v>0</v>
      </c>
      <c r="M7" s="74">
        <f t="shared" si="0"/>
        <v>0</v>
      </c>
      <c r="N7" s="74">
        <f t="shared" si="0"/>
        <v>0</v>
      </c>
      <c r="O7" s="74">
        <f t="shared" si="0"/>
        <v>129.203</v>
      </c>
      <c r="P7" s="74">
        <f>P8+P77</f>
        <v>3</v>
      </c>
      <c r="Q7" s="133">
        <v>578.49834098364101</v>
      </c>
      <c r="R7" s="196">
        <v>778.94286945604097</v>
      </c>
      <c r="S7" s="196">
        <f>S8+S77+S83</f>
        <v>53.886726628133331</v>
      </c>
      <c r="T7" s="196">
        <f>T8+T77+T83</f>
        <v>348.2888666288946</v>
      </c>
      <c r="U7" s="196">
        <f>U8+U77+U83</f>
        <v>358.05692790222599</v>
      </c>
      <c r="V7" s="196">
        <f>V8+V77+V83</f>
        <v>18.70934829678724</v>
      </c>
      <c r="W7" s="73">
        <f>W8+W77</f>
        <v>0</v>
      </c>
      <c r="X7" s="73">
        <f>X8+X77</f>
        <v>0</v>
      </c>
      <c r="Y7" s="73">
        <f>Y8+Y77</f>
        <v>0</v>
      </c>
      <c r="Z7" s="73">
        <f>Z8+Z77</f>
        <v>0</v>
      </c>
      <c r="AA7" s="125">
        <f>SUM(AA14:AA82)</f>
        <v>634.33199999999988</v>
      </c>
      <c r="AB7" s="125">
        <f>SUM(AB14:AB82)</f>
        <v>748.51176000000021</v>
      </c>
      <c r="AC7" s="233"/>
      <c r="AD7" s="72"/>
      <c r="AE7" s="216"/>
      <c r="AF7" s="224">
        <f>AF8+AF77</f>
        <v>81.53</v>
      </c>
      <c r="AG7" s="233"/>
      <c r="AH7" s="72"/>
      <c r="AI7" s="72"/>
      <c r="AJ7" s="216"/>
      <c r="AK7" s="224">
        <f>AK8+AK77</f>
        <v>87.542999999999992</v>
      </c>
      <c r="AL7" s="73">
        <f>AL8+AL77</f>
        <v>3</v>
      </c>
      <c r="AM7" s="72" t="e">
        <f>AM8+AM77+#REF!+#REF!+#REF!+#REF!</f>
        <v>#REF!</v>
      </c>
      <c r="AN7" s="72" t="e">
        <f>AN8+AN77+#REF!+#REF!+#REF!+#REF!</f>
        <v>#REF!</v>
      </c>
      <c r="AO7" s="72" t="e">
        <f>AO8+AO77+#REF!+#REF!+#REF!+#REF!</f>
        <v>#REF!</v>
      </c>
      <c r="AP7" s="72" t="e">
        <f>AP8+AP77+#REF!+#REF!+#REF!+#REF!</f>
        <v>#REF!</v>
      </c>
      <c r="AQ7" s="72" t="e">
        <f>AQ8+AQ77+#REF!+#REF!+#REF!+#REF!</f>
        <v>#REF!</v>
      </c>
      <c r="AR7" s="113"/>
      <c r="AS7" s="113"/>
      <c r="AT7" s="131" t="e">
        <f>AT8+AT77+#REF!+#REF!+#REF!+#REF!</f>
        <v>#REF!</v>
      </c>
    </row>
    <row r="8" spans="1:46" s="12" customFormat="1" ht="31.5">
      <c r="A8" s="8" t="s">
        <v>35</v>
      </c>
      <c r="B8" s="9" t="s">
        <v>36</v>
      </c>
      <c r="C8" s="10"/>
      <c r="D8" s="10">
        <f>D9</f>
        <v>0</v>
      </c>
      <c r="E8" s="10">
        <f t="shared" ref="E8:P8" si="1">E9</f>
        <v>0</v>
      </c>
      <c r="F8" s="10">
        <f t="shared" si="1"/>
        <v>0</v>
      </c>
      <c r="G8" s="10">
        <f t="shared" si="1"/>
        <v>0</v>
      </c>
      <c r="H8" s="10">
        <f t="shared" si="1"/>
        <v>0</v>
      </c>
      <c r="I8" s="10">
        <f t="shared" si="1"/>
        <v>0</v>
      </c>
      <c r="J8" s="10">
        <f t="shared" si="1"/>
        <v>0</v>
      </c>
      <c r="K8" s="10">
        <f t="shared" si="1"/>
        <v>0</v>
      </c>
      <c r="L8" s="10">
        <f t="shared" si="1"/>
        <v>0</v>
      </c>
      <c r="M8" s="10">
        <f t="shared" si="1"/>
        <v>0</v>
      </c>
      <c r="N8" s="10">
        <f t="shared" si="1"/>
        <v>0</v>
      </c>
      <c r="O8" s="10">
        <f t="shared" si="1"/>
        <v>129.203</v>
      </c>
      <c r="P8" s="10">
        <f t="shared" si="1"/>
        <v>3</v>
      </c>
      <c r="Q8" s="133">
        <v>578.22576098364107</v>
      </c>
      <c r="R8" s="196">
        <v>578.22576098364107</v>
      </c>
      <c r="S8" s="196">
        <f t="shared" ref="S8:Y8" si="2">S9</f>
        <v>33.574313333333329</v>
      </c>
      <c r="T8" s="196">
        <f t="shared" si="2"/>
        <v>288.15056662889458</v>
      </c>
      <c r="U8" s="196">
        <f t="shared" si="2"/>
        <v>237.78032790222602</v>
      </c>
      <c r="V8" s="196">
        <f t="shared" si="2"/>
        <v>18.703513119187239</v>
      </c>
      <c r="W8" s="73">
        <f t="shared" si="2"/>
        <v>0</v>
      </c>
      <c r="X8" s="73">
        <f t="shared" si="2"/>
        <v>0</v>
      </c>
      <c r="Y8" s="73">
        <f t="shared" si="2"/>
        <v>0</v>
      </c>
      <c r="Z8" s="73">
        <f>Z9</f>
        <v>0</v>
      </c>
      <c r="AA8" s="125"/>
      <c r="AB8" s="125"/>
      <c r="AC8" s="233"/>
      <c r="AD8" s="74"/>
      <c r="AE8" s="217"/>
      <c r="AF8" s="224">
        <f>AF9</f>
        <v>81.53</v>
      </c>
      <c r="AG8" s="233"/>
      <c r="AH8" s="74"/>
      <c r="AI8" s="74"/>
      <c r="AJ8" s="217"/>
      <c r="AK8" s="224">
        <f>AK9</f>
        <v>87.542999999999992</v>
      </c>
      <c r="AL8" s="73">
        <f>AL9</f>
        <v>3</v>
      </c>
      <c r="AM8" s="74" t="e">
        <f>AM9+#REF!</f>
        <v>#REF!</v>
      </c>
      <c r="AN8" s="74" t="e">
        <f>AN9+#REF!</f>
        <v>#REF!</v>
      </c>
      <c r="AO8" s="74" t="e">
        <f>AO9+#REF!</f>
        <v>#REF!</v>
      </c>
      <c r="AP8" s="74" t="e">
        <f>AP9+#REF!</f>
        <v>#REF!</v>
      </c>
      <c r="AQ8" s="74" t="e">
        <f>AQ9+#REF!</f>
        <v>#REF!</v>
      </c>
      <c r="AR8" s="113"/>
      <c r="AS8" s="113"/>
      <c r="AT8" s="73" t="e">
        <f>AT9+#REF!</f>
        <v>#REF!</v>
      </c>
    </row>
    <row r="9" spans="1:46" s="12" customFormat="1" ht="31.5">
      <c r="A9" s="8" t="s">
        <v>37</v>
      </c>
      <c r="B9" s="9" t="s">
        <v>38</v>
      </c>
      <c r="C9" s="10"/>
      <c r="D9" s="74">
        <f t="shared" ref="D9:O9" si="3">D10+D47+D52+D64</f>
        <v>0</v>
      </c>
      <c r="E9" s="74">
        <f t="shared" si="3"/>
        <v>0</v>
      </c>
      <c r="F9" s="74">
        <f t="shared" si="3"/>
        <v>0</v>
      </c>
      <c r="G9" s="74">
        <f t="shared" si="3"/>
        <v>0</v>
      </c>
      <c r="H9" s="74">
        <f t="shared" si="3"/>
        <v>0</v>
      </c>
      <c r="I9" s="74">
        <f t="shared" si="3"/>
        <v>0</v>
      </c>
      <c r="J9" s="74">
        <f t="shared" si="3"/>
        <v>0</v>
      </c>
      <c r="K9" s="74">
        <f t="shared" si="3"/>
        <v>0</v>
      </c>
      <c r="L9" s="74">
        <f t="shared" si="3"/>
        <v>0</v>
      </c>
      <c r="M9" s="74">
        <f t="shared" si="3"/>
        <v>0</v>
      </c>
      <c r="N9" s="74">
        <f t="shared" si="3"/>
        <v>0</v>
      </c>
      <c r="O9" s="74">
        <f t="shared" si="3"/>
        <v>129.203</v>
      </c>
      <c r="P9" s="74">
        <f>P10+P47+P52+P64</f>
        <v>3</v>
      </c>
      <c r="Q9" s="133">
        <v>578.22576098364107</v>
      </c>
      <c r="R9" s="196">
        <v>578.22576098364107</v>
      </c>
      <c r="S9" s="196">
        <f t="shared" ref="S9:Y9" si="4">S10+S47+S52+S64</f>
        <v>33.574313333333329</v>
      </c>
      <c r="T9" s="196">
        <f t="shared" si="4"/>
        <v>288.15056662889458</v>
      </c>
      <c r="U9" s="196">
        <f t="shared" si="4"/>
        <v>237.78032790222602</v>
      </c>
      <c r="V9" s="196">
        <f t="shared" si="4"/>
        <v>18.703513119187239</v>
      </c>
      <c r="W9" s="73">
        <f t="shared" si="4"/>
        <v>0</v>
      </c>
      <c r="X9" s="73">
        <f t="shared" si="4"/>
        <v>0</v>
      </c>
      <c r="Y9" s="73">
        <f t="shared" si="4"/>
        <v>0</v>
      </c>
      <c r="Z9" s="73">
        <f>Z10+Z47+Z52+Z64</f>
        <v>0</v>
      </c>
      <c r="AA9" s="125"/>
      <c r="AB9" s="125"/>
      <c r="AC9" s="233"/>
      <c r="AD9" s="74"/>
      <c r="AE9" s="217"/>
      <c r="AF9" s="224">
        <f>AF10+AF47+AF52+AF64</f>
        <v>81.53</v>
      </c>
      <c r="AG9" s="233"/>
      <c r="AH9" s="74"/>
      <c r="AI9" s="74"/>
      <c r="AJ9" s="217"/>
      <c r="AK9" s="224">
        <f>AK10+AK47+AK52+AK64</f>
        <v>87.542999999999992</v>
      </c>
      <c r="AL9" s="73">
        <f>AL10+AL47+AL52+AL64</f>
        <v>3</v>
      </c>
      <c r="AM9" s="74" t="e">
        <f>AM10+AM47+AM52+AM64+#REF!+#REF!</f>
        <v>#REF!</v>
      </c>
      <c r="AN9" s="74" t="e">
        <f>AN10+AN47+AN52+AN64+#REF!+#REF!</f>
        <v>#REF!</v>
      </c>
      <c r="AO9" s="74" t="e">
        <f>AO10+AO47+AO52+AO64+#REF!+#REF!</f>
        <v>#REF!</v>
      </c>
      <c r="AP9" s="74" t="e">
        <f>AP10+AP47+AP52+AP64+#REF!+#REF!</f>
        <v>#REF!</v>
      </c>
      <c r="AQ9" s="74" t="e">
        <f>AQ10+AQ47+AQ52+AQ64+#REF!+#REF!</f>
        <v>#REF!</v>
      </c>
      <c r="AR9" s="113"/>
      <c r="AS9" s="113"/>
      <c r="AT9" s="73" t="e">
        <f>AT10+AT47+AT52+AT64+#REF!+#REF!</f>
        <v>#REF!</v>
      </c>
    </row>
    <row r="10" spans="1:46" s="12" customFormat="1">
      <c r="A10" s="8" t="s">
        <v>39</v>
      </c>
      <c r="B10" s="13" t="s">
        <v>40</v>
      </c>
      <c r="C10" s="14"/>
      <c r="D10" s="10">
        <f>D11+D33</f>
        <v>0</v>
      </c>
      <c r="E10" s="10">
        <f>E11+E33</f>
        <v>0</v>
      </c>
      <c r="F10" s="10">
        <f>F11+F33</f>
        <v>0</v>
      </c>
      <c r="G10" s="10"/>
      <c r="H10" s="10"/>
      <c r="I10" s="10"/>
      <c r="J10" s="10"/>
      <c r="K10" s="10"/>
      <c r="L10" s="10"/>
      <c r="M10" s="10"/>
      <c r="N10" s="10"/>
      <c r="O10" s="10">
        <f>O11+O33</f>
        <v>129.203</v>
      </c>
      <c r="P10" s="10">
        <f>P11+P33</f>
        <v>3</v>
      </c>
      <c r="Q10" s="133">
        <v>503.05828181431826</v>
      </c>
      <c r="R10" s="196">
        <v>503.05828181431826</v>
      </c>
      <c r="S10" s="196">
        <f t="shared" ref="S10:Y10" si="5">S11+S33</f>
        <v>0</v>
      </c>
      <c r="T10" s="196">
        <f>T11+T33</f>
        <v>286.66669142889458</v>
      </c>
      <c r="U10" s="196">
        <f t="shared" si="5"/>
        <v>198.36879139956977</v>
      </c>
      <c r="V10" s="196">
        <f t="shared" si="5"/>
        <v>18.022798985853907</v>
      </c>
      <c r="W10" s="73">
        <f t="shared" si="5"/>
        <v>0</v>
      </c>
      <c r="X10" s="73">
        <f t="shared" si="5"/>
        <v>0</v>
      </c>
      <c r="Y10" s="73">
        <f t="shared" si="5"/>
        <v>0</v>
      </c>
      <c r="Z10" s="73">
        <f>Z11+Z33</f>
        <v>0</v>
      </c>
      <c r="AA10" s="125"/>
      <c r="AB10" s="125"/>
      <c r="AC10" s="233"/>
      <c r="AD10" s="74"/>
      <c r="AE10" s="217"/>
      <c r="AF10" s="224">
        <f>AF11+AF33</f>
        <v>81.53</v>
      </c>
      <c r="AG10" s="233"/>
      <c r="AH10" s="74"/>
      <c r="AI10" s="74"/>
      <c r="AJ10" s="217"/>
      <c r="AK10" s="224">
        <f>AK11+AK33</f>
        <v>87.542999999999992</v>
      </c>
      <c r="AL10" s="73">
        <f>AL11+AL33</f>
        <v>3</v>
      </c>
      <c r="AM10" s="74" t="e">
        <f>AM11+AM33+#REF!</f>
        <v>#REF!</v>
      </c>
      <c r="AN10" s="74" t="e">
        <f>AN11+AN33+#REF!</f>
        <v>#REF!</v>
      </c>
      <c r="AO10" s="74" t="e">
        <f>AO11+AO33+#REF!</f>
        <v>#REF!</v>
      </c>
      <c r="AP10" s="74" t="e">
        <f>AP11+AP33+#REF!</f>
        <v>#REF!</v>
      </c>
      <c r="AQ10" s="74" t="e">
        <f>AQ11+AQ33+#REF!</f>
        <v>#REF!</v>
      </c>
      <c r="AR10" s="113"/>
      <c r="AS10" s="113"/>
      <c r="AT10" s="73" t="e">
        <f>AT11+AT33+#REF!</f>
        <v>#REF!</v>
      </c>
    </row>
    <row r="11" spans="1:46" s="17" customFormat="1">
      <c r="A11" s="8" t="s">
        <v>41</v>
      </c>
      <c r="B11" s="15" t="s">
        <v>42</v>
      </c>
      <c r="C11" s="14"/>
      <c r="D11" s="75">
        <f>D12</f>
        <v>0</v>
      </c>
      <c r="E11" s="75">
        <f>E12</f>
        <v>0</v>
      </c>
      <c r="F11" s="75">
        <f>F12</f>
        <v>0</v>
      </c>
      <c r="G11" s="75"/>
      <c r="H11" s="75"/>
      <c r="I11" s="75"/>
      <c r="J11" s="75"/>
      <c r="K11" s="75"/>
      <c r="L11" s="75"/>
      <c r="M11" s="75"/>
      <c r="N11" s="75"/>
      <c r="O11" s="75">
        <f>O12</f>
        <v>129.203</v>
      </c>
      <c r="P11" s="75">
        <f>P12</f>
        <v>3</v>
      </c>
      <c r="Q11" s="134">
        <v>219.37247786535301</v>
      </c>
      <c r="R11" s="197">
        <v>219.37247786535301</v>
      </c>
      <c r="S11" s="197">
        <f t="shared" ref="S11:Y11" si="6">S12</f>
        <v>0</v>
      </c>
      <c r="T11" s="197">
        <f t="shared" si="6"/>
        <v>202.54720360216362</v>
      </c>
      <c r="U11" s="197">
        <f t="shared" si="6"/>
        <v>12.331208235294117</v>
      </c>
      <c r="V11" s="197">
        <f t="shared" si="6"/>
        <v>4.494066027895296</v>
      </c>
      <c r="W11" s="76">
        <f t="shared" si="6"/>
        <v>0</v>
      </c>
      <c r="X11" s="76">
        <f t="shared" si="6"/>
        <v>0</v>
      </c>
      <c r="Y11" s="76">
        <f t="shared" si="6"/>
        <v>0</v>
      </c>
      <c r="Z11" s="76">
        <f>Z12</f>
        <v>0</v>
      </c>
      <c r="AA11" s="106"/>
      <c r="AB11" s="106"/>
      <c r="AC11" s="234"/>
      <c r="AD11" s="75"/>
      <c r="AE11" s="218"/>
      <c r="AF11" s="225">
        <f>AF12</f>
        <v>1.2299999999999998</v>
      </c>
      <c r="AG11" s="234"/>
      <c r="AH11" s="75"/>
      <c r="AI11" s="75"/>
      <c r="AJ11" s="218"/>
      <c r="AK11" s="225">
        <f>AK12</f>
        <v>87.542999999999992</v>
      </c>
      <c r="AL11" s="76">
        <f>AL12</f>
        <v>3</v>
      </c>
      <c r="AM11" s="75" t="e">
        <f>AM12+#REF!</f>
        <v>#REF!</v>
      </c>
      <c r="AN11" s="75" t="e">
        <f>AN12+#REF!</f>
        <v>#REF!</v>
      </c>
      <c r="AO11" s="75" t="e">
        <f>AO12+#REF!</f>
        <v>#REF!</v>
      </c>
      <c r="AP11" s="75" t="e">
        <f>AP12+#REF!</f>
        <v>#REF!</v>
      </c>
      <c r="AQ11" s="75" t="e">
        <f>AQ12+#REF!</f>
        <v>#REF!</v>
      </c>
      <c r="AR11" s="114"/>
      <c r="AS11" s="114"/>
      <c r="AT11" s="76" t="e">
        <f>AT12+#REF!</f>
        <v>#REF!</v>
      </c>
    </row>
    <row r="12" spans="1:46" s="17" customFormat="1">
      <c r="A12" s="8"/>
      <c r="B12" s="18" t="s">
        <v>43</v>
      </c>
      <c r="C12" s="14"/>
      <c r="D12" s="16">
        <f>D13+D16+D20+D24</f>
        <v>0</v>
      </c>
      <c r="E12" s="16">
        <f>E13+E16+E20+E24</f>
        <v>0</v>
      </c>
      <c r="F12" s="16">
        <f>F13+F16+F20+F24</f>
        <v>0</v>
      </c>
      <c r="G12" s="75"/>
      <c r="H12" s="75"/>
      <c r="I12" s="75"/>
      <c r="J12" s="75"/>
      <c r="K12" s="75"/>
      <c r="L12" s="75"/>
      <c r="M12" s="75"/>
      <c r="N12" s="75"/>
      <c r="O12" s="94">
        <f t="shared" ref="O12:Z12" si="7">O13+O16+O20+O24</f>
        <v>129.203</v>
      </c>
      <c r="P12" s="75">
        <f t="shared" si="7"/>
        <v>3</v>
      </c>
      <c r="Q12" s="134">
        <v>219.37247786535301</v>
      </c>
      <c r="R12" s="197">
        <v>219.37247786535301</v>
      </c>
      <c r="S12" s="197">
        <f t="shared" si="7"/>
        <v>0</v>
      </c>
      <c r="T12" s="197">
        <f t="shared" si="7"/>
        <v>202.54720360216362</v>
      </c>
      <c r="U12" s="197">
        <f t="shared" si="7"/>
        <v>12.331208235294117</v>
      </c>
      <c r="V12" s="197">
        <f t="shared" si="7"/>
        <v>4.494066027895296</v>
      </c>
      <c r="W12" s="76">
        <f t="shared" si="7"/>
        <v>0</v>
      </c>
      <c r="X12" s="76">
        <f t="shared" si="7"/>
        <v>0</v>
      </c>
      <c r="Y12" s="76">
        <f t="shared" si="7"/>
        <v>0</v>
      </c>
      <c r="Z12" s="76">
        <f t="shared" si="7"/>
        <v>0</v>
      </c>
      <c r="AA12" s="106"/>
      <c r="AB12" s="106"/>
      <c r="AC12" s="234"/>
      <c r="AD12" s="75"/>
      <c r="AE12" s="218"/>
      <c r="AF12" s="225">
        <f>AF13+AF16+AF20+AF24</f>
        <v>1.2299999999999998</v>
      </c>
      <c r="AG12" s="234"/>
      <c r="AH12" s="75"/>
      <c r="AI12" s="75"/>
      <c r="AJ12" s="218"/>
      <c r="AK12" s="225">
        <f t="shared" ref="AK12:AQ12" si="8">AK13+AK16+AK20+AK24</f>
        <v>87.542999999999992</v>
      </c>
      <c r="AL12" s="75">
        <f t="shared" si="8"/>
        <v>3</v>
      </c>
      <c r="AM12" s="75">
        <f t="shared" si="8"/>
        <v>0</v>
      </c>
      <c r="AN12" s="75">
        <f t="shared" si="8"/>
        <v>0</v>
      </c>
      <c r="AO12" s="75">
        <f t="shared" si="8"/>
        <v>0</v>
      </c>
      <c r="AP12" s="75">
        <f t="shared" si="8"/>
        <v>0</v>
      </c>
      <c r="AQ12" s="75">
        <f t="shared" si="8"/>
        <v>0</v>
      </c>
      <c r="AR12" s="114"/>
      <c r="AS12" s="114"/>
      <c r="AT12" s="76">
        <f>AT13+AT16+AT20+AT24</f>
        <v>219.25261781152756</v>
      </c>
    </row>
    <row r="13" spans="1:46" s="17" customFormat="1">
      <c r="A13" s="8"/>
      <c r="B13" s="19" t="s">
        <v>44</v>
      </c>
      <c r="C13" s="14"/>
      <c r="D13" s="16">
        <f>SUBTOTAL(9,D14:D15)</f>
        <v>0</v>
      </c>
      <c r="E13" s="16">
        <f>SUBTOTAL(9,E14:E15)</f>
        <v>0</v>
      </c>
      <c r="F13" s="16">
        <f>SUBTOTAL(9,F14:F15)</f>
        <v>0</v>
      </c>
      <c r="G13" s="75"/>
      <c r="H13" s="75"/>
      <c r="I13" s="75"/>
      <c r="J13" s="75"/>
      <c r="K13" s="75"/>
      <c r="L13" s="75"/>
      <c r="M13" s="75"/>
      <c r="N13" s="75"/>
      <c r="O13" s="94">
        <f t="shared" ref="O13:Z13" si="9">SUBTOTAL(9,O14:O15)</f>
        <v>15.6</v>
      </c>
      <c r="P13" s="75">
        <f t="shared" si="9"/>
        <v>0</v>
      </c>
      <c r="Q13" s="134">
        <v>50.251411764705871</v>
      </c>
      <c r="R13" s="197">
        <v>50.251411764705871</v>
      </c>
      <c r="S13" s="197">
        <f t="shared" si="9"/>
        <v>0</v>
      </c>
      <c r="T13" s="197">
        <f t="shared" si="9"/>
        <v>49.246383529411759</v>
      </c>
      <c r="U13" s="197">
        <f t="shared" si="9"/>
        <v>0</v>
      </c>
      <c r="V13" s="197">
        <f t="shared" si="9"/>
        <v>1.0050282352941176</v>
      </c>
      <c r="W13" s="76">
        <f t="shared" si="9"/>
        <v>0</v>
      </c>
      <c r="X13" s="76">
        <f t="shared" si="9"/>
        <v>0</v>
      </c>
      <c r="Y13" s="76">
        <f t="shared" si="9"/>
        <v>0</v>
      </c>
      <c r="Z13" s="76">
        <f t="shared" si="9"/>
        <v>0</v>
      </c>
      <c r="AA13" s="106"/>
      <c r="AB13" s="106"/>
      <c r="AC13" s="234"/>
      <c r="AD13" s="75"/>
      <c r="AE13" s="218"/>
      <c r="AF13" s="225">
        <f>SUBTOTAL(9,AF14:AF15)</f>
        <v>0</v>
      </c>
      <c r="AG13" s="234"/>
      <c r="AH13" s="75"/>
      <c r="AI13" s="75"/>
      <c r="AJ13" s="218"/>
      <c r="AK13" s="225">
        <f t="shared" ref="AK13:AQ13" si="10">SUBTOTAL(9,AK14:AK15)</f>
        <v>9.6999999999999993</v>
      </c>
      <c r="AL13" s="75">
        <f t="shared" si="10"/>
        <v>0</v>
      </c>
      <c r="AM13" s="75">
        <f t="shared" si="10"/>
        <v>0</v>
      </c>
      <c r="AN13" s="75">
        <f t="shared" si="10"/>
        <v>0</v>
      </c>
      <c r="AO13" s="75">
        <f t="shared" si="10"/>
        <v>0</v>
      </c>
      <c r="AP13" s="75">
        <f t="shared" si="10"/>
        <v>0</v>
      </c>
      <c r="AQ13" s="75">
        <f t="shared" si="10"/>
        <v>0</v>
      </c>
      <c r="AR13" s="114"/>
      <c r="AS13" s="114"/>
      <c r="AT13" s="76">
        <f>SUBTOTAL(9,AT14:AT15)</f>
        <v>50.251411764705871</v>
      </c>
    </row>
    <row r="14" spans="1:46" s="24" customFormat="1" ht="55.5" customHeight="1">
      <c r="A14" s="20"/>
      <c r="B14" s="21" t="s">
        <v>101</v>
      </c>
      <c r="C14" s="22"/>
      <c r="D14" s="23"/>
      <c r="E14" s="23"/>
      <c r="F14" s="23"/>
      <c r="G14" s="77"/>
      <c r="H14" s="77"/>
      <c r="I14" s="77"/>
      <c r="J14" s="77"/>
      <c r="K14" s="77"/>
      <c r="L14" s="77">
        <v>15</v>
      </c>
      <c r="M14" s="78" t="s">
        <v>226</v>
      </c>
      <c r="N14" s="77" t="s">
        <v>224</v>
      </c>
      <c r="O14" s="79">
        <v>14.1</v>
      </c>
      <c r="P14" s="77"/>
      <c r="Q14" s="135">
        <v>49.570411764705874</v>
      </c>
      <c r="R14" s="198">
        <v>49.570411764705874</v>
      </c>
      <c r="S14" s="198"/>
      <c r="T14" s="198">
        <f>R14-V14</f>
        <v>48.579003529411757</v>
      </c>
      <c r="U14" s="198"/>
      <c r="V14" s="198">
        <f>R14*0.02</f>
        <v>0.99140823529411748</v>
      </c>
      <c r="W14" s="80"/>
      <c r="X14" s="80"/>
      <c r="Y14" s="80"/>
      <c r="Z14" s="80"/>
      <c r="AA14" s="106">
        <v>42.848999999999997</v>
      </c>
      <c r="AB14" s="106">
        <f>AA14*1.18</f>
        <v>50.56181999999999</v>
      </c>
      <c r="AC14" s="235"/>
      <c r="AD14" s="77"/>
      <c r="AE14" s="78"/>
      <c r="AF14" s="226"/>
      <c r="AG14" s="235">
        <v>2012</v>
      </c>
      <c r="AH14" s="77">
        <v>15</v>
      </c>
      <c r="AI14" s="78" t="s">
        <v>226</v>
      </c>
      <c r="AJ14" s="71" t="s">
        <v>225</v>
      </c>
      <c r="AK14" s="226">
        <v>8.1999999999999993</v>
      </c>
      <c r="AL14" s="77"/>
      <c r="AM14" s="77"/>
      <c r="AN14" s="77"/>
      <c r="AO14" s="77"/>
      <c r="AP14" s="77"/>
      <c r="AQ14" s="77"/>
      <c r="AR14" s="129" t="s">
        <v>261</v>
      </c>
      <c r="AS14" s="129" t="s">
        <v>262</v>
      </c>
      <c r="AT14" s="80">
        <f>AB14/1.02</f>
        <v>49.570411764705874</v>
      </c>
    </row>
    <row r="15" spans="1:46" s="24" customFormat="1" ht="37.5" customHeight="1">
      <c r="A15" s="20"/>
      <c r="B15" s="25" t="s">
        <v>102</v>
      </c>
      <c r="C15" s="22"/>
      <c r="D15" s="23"/>
      <c r="E15" s="23"/>
      <c r="F15" s="23"/>
      <c r="G15" s="77"/>
      <c r="H15" s="77"/>
      <c r="I15" s="77"/>
      <c r="J15" s="77"/>
      <c r="K15" s="77">
        <v>1953</v>
      </c>
      <c r="L15" s="77">
        <v>15</v>
      </c>
      <c r="M15" s="78" t="s">
        <v>226</v>
      </c>
      <c r="N15" s="81" t="s">
        <v>227</v>
      </c>
      <c r="O15" s="79">
        <v>1.5</v>
      </c>
      <c r="P15" s="77"/>
      <c r="Q15" s="135">
        <v>0.68100000000000005</v>
      </c>
      <c r="R15" s="198">
        <v>0.68100000000000005</v>
      </c>
      <c r="S15" s="198"/>
      <c r="T15" s="198">
        <f>R15-V15</f>
        <v>0.66738000000000008</v>
      </c>
      <c r="U15" s="198"/>
      <c r="V15" s="198">
        <f>R15*0.02</f>
        <v>1.3620000000000002E-2</v>
      </c>
      <c r="W15" s="80"/>
      <c r="X15" s="80"/>
      <c r="Y15" s="80"/>
      <c r="Z15" s="80"/>
      <c r="AA15" s="106">
        <v>21.523</v>
      </c>
      <c r="AB15" s="106">
        <f>AA15*1.18</f>
        <v>25.397139999999997</v>
      </c>
      <c r="AC15" s="235"/>
      <c r="AD15" s="77"/>
      <c r="AE15" s="78"/>
      <c r="AF15" s="226"/>
      <c r="AG15" s="235">
        <v>2012</v>
      </c>
      <c r="AH15" s="77">
        <v>15</v>
      </c>
      <c r="AI15" s="78" t="s">
        <v>226</v>
      </c>
      <c r="AJ15" s="239" t="s">
        <v>227</v>
      </c>
      <c r="AK15" s="226">
        <v>1.5</v>
      </c>
      <c r="AL15" s="77"/>
      <c r="AM15" s="77"/>
      <c r="AN15" s="77" t="s">
        <v>253</v>
      </c>
      <c r="AO15" s="77"/>
      <c r="AP15" s="77"/>
      <c r="AQ15" s="77"/>
      <c r="AR15" s="129" t="s">
        <v>326</v>
      </c>
      <c r="AS15" s="129" t="s">
        <v>327</v>
      </c>
      <c r="AT15" s="80">
        <v>0.68100000000000005</v>
      </c>
    </row>
    <row r="16" spans="1:46" s="17" customFormat="1">
      <c r="A16" s="8"/>
      <c r="B16" s="19" t="s">
        <v>45</v>
      </c>
      <c r="C16" s="14"/>
      <c r="D16" s="16">
        <f>SUBTOTAL(9,D17:D19)</f>
        <v>0</v>
      </c>
      <c r="E16" s="16">
        <f>SUBTOTAL(9,E17:E19)</f>
        <v>0</v>
      </c>
      <c r="F16" s="16">
        <f>SUBTOTAL(9,F17:F19)</f>
        <v>0</v>
      </c>
      <c r="G16" s="75"/>
      <c r="H16" s="75"/>
      <c r="I16" s="75"/>
      <c r="J16" s="75"/>
      <c r="K16" s="75"/>
      <c r="L16" s="75"/>
      <c r="M16" s="75"/>
      <c r="N16" s="75"/>
      <c r="O16" s="94">
        <f t="shared" ref="O16:Z16" si="11">SUBTOTAL(9,O17:O19)</f>
        <v>59.99</v>
      </c>
      <c r="P16" s="75">
        <f t="shared" si="11"/>
        <v>3</v>
      </c>
      <c r="Q16" s="134">
        <v>99.245399433980495</v>
      </c>
      <c r="R16" s="197">
        <v>99.245399433980495</v>
      </c>
      <c r="S16" s="197">
        <f t="shared" si="11"/>
        <v>0</v>
      </c>
      <c r="T16" s="197">
        <f t="shared" si="11"/>
        <v>97.260491445300886</v>
      </c>
      <c r="U16" s="197">
        <f t="shared" si="11"/>
        <v>0</v>
      </c>
      <c r="V16" s="197">
        <f t="shared" si="11"/>
        <v>1.9849079886796099</v>
      </c>
      <c r="W16" s="76">
        <f t="shared" si="11"/>
        <v>0</v>
      </c>
      <c r="X16" s="76">
        <f t="shared" si="11"/>
        <v>0</v>
      </c>
      <c r="Y16" s="76">
        <f t="shared" si="11"/>
        <v>0</v>
      </c>
      <c r="Z16" s="76">
        <f t="shared" si="11"/>
        <v>0</v>
      </c>
      <c r="AA16" s="106"/>
      <c r="AB16" s="106">
        <f t="shared" ref="AB16:AB39" si="12">AA16*1.18</f>
        <v>0</v>
      </c>
      <c r="AC16" s="234"/>
      <c r="AD16" s="75"/>
      <c r="AE16" s="218"/>
      <c r="AF16" s="225">
        <f>SUBTOTAL(9,AF17:AF19)</f>
        <v>0</v>
      </c>
      <c r="AG16" s="234"/>
      <c r="AH16" s="75"/>
      <c r="AI16" s="75"/>
      <c r="AJ16" s="218"/>
      <c r="AK16" s="225">
        <f t="shared" ref="AK16:AQ16" si="13">SUBTOTAL(9,AK17:AK19)</f>
        <v>30.65</v>
      </c>
      <c r="AL16" s="75">
        <f t="shared" si="13"/>
        <v>3</v>
      </c>
      <c r="AM16" s="75">
        <f t="shared" si="13"/>
        <v>0</v>
      </c>
      <c r="AN16" s="75">
        <f t="shared" si="13"/>
        <v>0</v>
      </c>
      <c r="AO16" s="75">
        <f t="shared" si="13"/>
        <v>0</v>
      </c>
      <c r="AP16" s="75">
        <f t="shared" si="13"/>
        <v>0</v>
      </c>
      <c r="AQ16" s="75">
        <f t="shared" si="13"/>
        <v>0</v>
      </c>
      <c r="AR16" s="114"/>
      <c r="AS16" s="114"/>
      <c r="AT16" s="80">
        <f>SUBTOTAL(9,AT17:AT19)</f>
        <v>99.245399433980495</v>
      </c>
    </row>
    <row r="17" spans="1:46" s="24" customFormat="1" ht="63">
      <c r="A17" s="20"/>
      <c r="B17" s="27" t="s">
        <v>103</v>
      </c>
      <c r="C17" s="22"/>
      <c r="D17" s="23"/>
      <c r="E17" s="23"/>
      <c r="F17" s="23"/>
      <c r="G17" s="77"/>
      <c r="H17" s="77"/>
      <c r="I17" s="77"/>
      <c r="J17" s="77"/>
      <c r="K17" s="77">
        <v>1966</v>
      </c>
      <c r="L17" s="77">
        <v>15</v>
      </c>
      <c r="M17" s="71" t="s">
        <v>228</v>
      </c>
      <c r="N17" s="70" t="s">
        <v>229</v>
      </c>
      <c r="O17" s="79">
        <v>18.79</v>
      </c>
      <c r="P17" s="77"/>
      <c r="Q17" s="135">
        <v>69.290949483241576</v>
      </c>
      <c r="R17" s="198">
        <v>69.290949483241576</v>
      </c>
      <c r="S17" s="198"/>
      <c r="T17" s="198">
        <f>R17-V17</f>
        <v>67.905130493576749</v>
      </c>
      <c r="U17" s="198"/>
      <c r="V17" s="198">
        <f>R17*0.02</f>
        <v>1.3858189896648316</v>
      </c>
      <c r="W17" s="80"/>
      <c r="X17" s="80"/>
      <c r="Y17" s="80"/>
      <c r="Z17" s="80"/>
      <c r="AA17" s="126">
        <v>60.793999999999997</v>
      </c>
      <c r="AB17" s="106">
        <f t="shared" si="12"/>
        <v>71.736919999999998</v>
      </c>
      <c r="AC17" s="235"/>
      <c r="AD17" s="77"/>
      <c r="AE17" s="78"/>
      <c r="AF17" s="226"/>
      <c r="AG17" s="235">
        <v>2012</v>
      </c>
      <c r="AH17" s="77">
        <v>15</v>
      </c>
      <c r="AI17" s="77" t="s">
        <v>230</v>
      </c>
      <c r="AJ17" s="78" t="s">
        <v>231</v>
      </c>
      <c r="AK17" s="226">
        <v>18.79</v>
      </c>
      <c r="AL17" s="77"/>
      <c r="AM17" s="77"/>
      <c r="AN17" s="77" t="s">
        <v>253</v>
      </c>
      <c r="AO17" s="77"/>
      <c r="AP17" s="77"/>
      <c r="AQ17" s="77"/>
      <c r="AR17" s="78" t="s">
        <v>263</v>
      </c>
      <c r="AS17" s="129" t="s">
        <v>276</v>
      </c>
      <c r="AT17" s="80">
        <f>AB17/(1.02*1.015)</f>
        <v>69.290949483241576</v>
      </c>
    </row>
    <row r="18" spans="1:46" s="24" customFormat="1" ht="47.25">
      <c r="A18" s="20"/>
      <c r="B18" s="27" t="s">
        <v>104</v>
      </c>
      <c r="C18" s="22"/>
      <c r="D18" s="23"/>
      <c r="E18" s="23"/>
      <c r="F18" s="23"/>
      <c r="G18" s="77"/>
      <c r="H18" s="77"/>
      <c r="I18" s="77"/>
      <c r="J18" s="77"/>
      <c r="K18" s="77">
        <v>1957</v>
      </c>
      <c r="L18" s="77">
        <v>15</v>
      </c>
      <c r="M18" s="78" t="s">
        <v>226</v>
      </c>
      <c r="N18" s="77"/>
      <c r="O18" s="79"/>
      <c r="P18" s="77">
        <v>3</v>
      </c>
      <c r="Q18" s="135">
        <v>12.288669950738917</v>
      </c>
      <c r="R18" s="198">
        <v>12.288669950738917</v>
      </c>
      <c r="S18" s="198"/>
      <c r="T18" s="198">
        <f>R18-V18</f>
        <v>12.042896551724139</v>
      </c>
      <c r="U18" s="198"/>
      <c r="V18" s="198">
        <f>R18*0.02</f>
        <v>0.24577339901477835</v>
      </c>
      <c r="W18" s="80"/>
      <c r="X18" s="80"/>
      <c r="Y18" s="80"/>
      <c r="Z18" s="80"/>
      <c r="AA18" s="126">
        <v>13.85</v>
      </c>
      <c r="AB18" s="106">
        <f t="shared" si="12"/>
        <v>16.343</v>
      </c>
      <c r="AC18" s="235"/>
      <c r="AD18" s="77"/>
      <c r="AE18" s="78"/>
      <c r="AF18" s="226"/>
      <c r="AG18" s="235">
        <v>2012</v>
      </c>
      <c r="AH18" s="77">
        <v>15</v>
      </c>
      <c r="AI18" s="78" t="s">
        <v>226</v>
      </c>
      <c r="AJ18" s="78"/>
      <c r="AK18" s="226"/>
      <c r="AL18" s="77">
        <v>3</v>
      </c>
      <c r="AM18" s="77"/>
      <c r="AN18" s="77" t="s">
        <v>253</v>
      </c>
      <c r="AO18" s="77"/>
      <c r="AP18" s="77"/>
      <c r="AQ18" s="77"/>
      <c r="AR18" s="78" t="s">
        <v>264</v>
      </c>
      <c r="AS18" s="129" t="s">
        <v>277</v>
      </c>
      <c r="AT18" s="80">
        <f>12.473/1.015</f>
        <v>12.288669950738917</v>
      </c>
    </row>
    <row r="19" spans="1:46" s="24" customFormat="1" ht="54.75" customHeight="1">
      <c r="A19" s="20"/>
      <c r="B19" s="27" t="s">
        <v>105</v>
      </c>
      <c r="C19" s="22"/>
      <c r="D19" s="23"/>
      <c r="E19" s="23"/>
      <c r="F19" s="23"/>
      <c r="G19" s="77"/>
      <c r="H19" s="77"/>
      <c r="I19" s="77"/>
      <c r="J19" s="77"/>
      <c r="K19" s="77">
        <v>1954</v>
      </c>
      <c r="L19" s="77">
        <v>15</v>
      </c>
      <c r="M19" s="78" t="s">
        <v>226</v>
      </c>
      <c r="N19" s="77" t="s">
        <v>232</v>
      </c>
      <c r="O19" s="79">
        <v>41.2</v>
      </c>
      <c r="P19" s="77"/>
      <c r="Q19" s="135">
        <v>17.665779999999998</v>
      </c>
      <c r="R19" s="198">
        <v>17.665779999999998</v>
      </c>
      <c r="S19" s="198"/>
      <c r="T19" s="198">
        <f>R19-V19</f>
        <v>17.3124644</v>
      </c>
      <c r="U19" s="198"/>
      <c r="V19" s="198">
        <f>R19*0.02</f>
        <v>0.35331559999999995</v>
      </c>
      <c r="W19" s="80"/>
      <c r="X19" s="80"/>
      <c r="Y19" s="80"/>
      <c r="Z19" s="80"/>
      <c r="AA19" s="126">
        <v>14.971</v>
      </c>
      <c r="AB19" s="106">
        <f t="shared" si="12"/>
        <v>17.665779999999998</v>
      </c>
      <c r="AC19" s="235"/>
      <c r="AD19" s="77"/>
      <c r="AE19" s="78"/>
      <c r="AF19" s="226"/>
      <c r="AG19" s="235">
        <v>2012</v>
      </c>
      <c r="AH19" s="77">
        <v>15</v>
      </c>
      <c r="AI19" s="78" t="s">
        <v>226</v>
      </c>
      <c r="AJ19" s="78" t="s">
        <v>233</v>
      </c>
      <c r="AK19" s="226">
        <v>11.86</v>
      </c>
      <c r="AL19" s="77"/>
      <c r="AM19" s="77"/>
      <c r="AN19" s="77" t="s">
        <v>253</v>
      </c>
      <c r="AO19" s="77"/>
      <c r="AP19" s="77"/>
      <c r="AQ19" s="77"/>
      <c r="AR19" s="78" t="s">
        <v>335</v>
      </c>
      <c r="AS19" s="129"/>
      <c r="AT19" s="80">
        <f>AB19</f>
        <v>17.665779999999998</v>
      </c>
    </row>
    <row r="20" spans="1:46" s="17" customFormat="1">
      <c r="A20" s="8"/>
      <c r="B20" s="19" t="s">
        <v>46</v>
      </c>
      <c r="C20" s="14"/>
      <c r="D20" s="16">
        <f>SUBTOTAL(9,D21:D23)</f>
        <v>0</v>
      </c>
      <c r="E20" s="16">
        <f>SUBTOTAL(9,E21:E23)</f>
        <v>0</v>
      </c>
      <c r="F20" s="16">
        <f>SUBTOTAL(9,F21:F23)</f>
        <v>0</v>
      </c>
      <c r="G20" s="75"/>
      <c r="H20" s="75"/>
      <c r="I20" s="75"/>
      <c r="J20" s="75"/>
      <c r="K20" s="75"/>
      <c r="L20" s="75"/>
      <c r="M20" s="75"/>
      <c r="N20" s="75"/>
      <c r="O20" s="94">
        <f t="shared" ref="O20:Z20" si="14">SUBTOTAL(9,O21:O23)</f>
        <v>14.680000000000001</v>
      </c>
      <c r="P20" s="75">
        <f t="shared" si="14"/>
        <v>0</v>
      </c>
      <c r="Q20" s="134">
        <v>10.94392156862745</v>
      </c>
      <c r="R20" s="197">
        <v>10.94392156862745</v>
      </c>
      <c r="S20" s="197">
        <f t="shared" si="14"/>
        <v>0</v>
      </c>
      <c r="T20" s="197">
        <f>SUBTOTAL(9,T21:T23)</f>
        <v>10.113756862745099</v>
      </c>
      <c r="U20" s="197">
        <f t="shared" si="14"/>
        <v>0.611286274509804</v>
      </c>
      <c r="V20" s="197">
        <f t="shared" si="14"/>
        <v>0.21887843137254903</v>
      </c>
      <c r="W20" s="76">
        <f t="shared" si="14"/>
        <v>0</v>
      </c>
      <c r="X20" s="76">
        <f t="shared" si="14"/>
        <v>0</v>
      </c>
      <c r="Y20" s="76">
        <f t="shared" si="14"/>
        <v>0</v>
      </c>
      <c r="Z20" s="76">
        <f t="shared" si="14"/>
        <v>0</v>
      </c>
      <c r="AA20" s="106"/>
      <c r="AB20" s="106">
        <f t="shared" si="12"/>
        <v>0</v>
      </c>
      <c r="AC20" s="234"/>
      <c r="AD20" s="75"/>
      <c r="AE20" s="218"/>
      <c r="AF20" s="225">
        <f>SUBTOTAL(9,AF21:AF23)</f>
        <v>0.16</v>
      </c>
      <c r="AG20" s="234"/>
      <c r="AH20" s="75"/>
      <c r="AI20" s="75"/>
      <c r="AJ20" s="218"/>
      <c r="AK20" s="225">
        <f t="shared" ref="AK20:AQ20" si="15">SUBTOTAL(9,AK21:AK23)</f>
        <v>8.51</v>
      </c>
      <c r="AL20" s="75">
        <f t="shared" si="15"/>
        <v>0</v>
      </c>
      <c r="AM20" s="75">
        <f t="shared" si="15"/>
        <v>0</v>
      </c>
      <c r="AN20" s="75">
        <f t="shared" si="15"/>
        <v>0</v>
      </c>
      <c r="AO20" s="75">
        <f t="shared" si="15"/>
        <v>0</v>
      </c>
      <c r="AP20" s="75">
        <f t="shared" si="15"/>
        <v>0</v>
      </c>
      <c r="AQ20" s="75">
        <f t="shared" si="15"/>
        <v>0</v>
      </c>
      <c r="AR20" s="114"/>
      <c r="AS20" s="114"/>
      <c r="AT20" s="76">
        <f>SUBTOTAL(9,AT21:AT23)</f>
        <v>10.824061514801999</v>
      </c>
    </row>
    <row r="21" spans="1:46" s="24" customFormat="1" ht="39.75" customHeight="1">
      <c r="A21" s="20"/>
      <c r="B21" s="25" t="s">
        <v>107</v>
      </c>
      <c r="C21" s="22"/>
      <c r="D21" s="23"/>
      <c r="E21" s="23"/>
      <c r="F21" s="23"/>
      <c r="G21" s="77"/>
      <c r="H21" s="77"/>
      <c r="I21" s="77"/>
      <c r="J21" s="80">
        <v>0.16</v>
      </c>
      <c r="K21" s="77">
        <v>1968</v>
      </c>
      <c r="L21" s="77">
        <v>15</v>
      </c>
      <c r="M21" s="77" t="s">
        <v>234</v>
      </c>
      <c r="N21" s="77"/>
      <c r="O21" s="79">
        <v>3.46</v>
      </c>
      <c r="P21" s="77"/>
      <c r="Q21" s="135">
        <v>5.4279999999999999</v>
      </c>
      <c r="R21" s="198">
        <v>5.4279999999999999</v>
      </c>
      <c r="S21" s="198"/>
      <c r="T21" s="198">
        <f>R21-U21-V21</f>
        <v>4.7766400000000004</v>
      </c>
      <c r="U21" s="198">
        <f>R21*0.1</f>
        <v>0.54280000000000006</v>
      </c>
      <c r="V21" s="198">
        <f>R21*0.02</f>
        <v>0.10856</v>
      </c>
      <c r="W21" s="80"/>
      <c r="X21" s="80"/>
      <c r="Y21" s="80"/>
      <c r="Z21" s="80"/>
      <c r="AA21" s="126">
        <v>4.6920000000000002</v>
      </c>
      <c r="AB21" s="106">
        <f t="shared" si="12"/>
        <v>5.5365599999999997</v>
      </c>
      <c r="AC21" s="235"/>
      <c r="AD21" s="77"/>
      <c r="AE21" s="78"/>
      <c r="AF21" s="226">
        <v>0.16</v>
      </c>
      <c r="AG21" s="235">
        <v>2012</v>
      </c>
      <c r="AH21" s="77">
        <v>15</v>
      </c>
      <c r="AI21" s="77" t="s">
        <v>230</v>
      </c>
      <c r="AJ21" s="78" t="s">
        <v>235</v>
      </c>
      <c r="AK21" s="226">
        <v>3.46</v>
      </c>
      <c r="AL21" s="77"/>
      <c r="AM21" s="77"/>
      <c r="AN21" s="77" t="s">
        <v>253</v>
      </c>
      <c r="AO21" s="77"/>
      <c r="AP21" s="77"/>
      <c r="AQ21" s="77"/>
      <c r="AR21" s="78" t="s">
        <v>324</v>
      </c>
      <c r="AS21" s="78" t="s">
        <v>325</v>
      </c>
      <c r="AT21" s="80">
        <f>R21/1.02</f>
        <v>5.3215686274509801</v>
      </c>
    </row>
    <row r="22" spans="1:46" s="24" customFormat="1" ht="39.75" customHeight="1">
      <c r="A22" s="20"/>
      <c r="B22" s="25" t="s">
        <v>108</v>
      </c>
      <c r="C22" s="22"/>
      <c r="D22" s="23"/>
      <c r="E22" s="23"/>
      <c r="F22" s="23"/>
      <c r="G22" s="77"/>
      <c r="H22" s="77"/>
      <c r="I22" s="77"/>
      <c r="J22" s="77"/>
      <c r="K22" s="77">
        <v>1971</v>
      </c>
      <c r="L22" s="77">
        <v>15</v>
      </c>
      <c r="M22" s="77"/>
      <c r="N22" s="77" t="s">
        <v>236</v>
      </c>
      <c r="O22" s="79">
        <v>7.57</v>
      </c>
      <c r="P22" s="77"/>
      <c r="Q22" s="135">
        <v>0.68486274509803913</v>
      </c>
      <c r="R22" s="198">
        <v>0.68486274509803913</v>
      </c>
      <c r="S22" s="198"/>
      <c r="T22" s="198">
        <f>R22-U22-V22</f>
        <v>0.60267921568627436</v>
      </c>
      <c r="U22" s="198">
        <f>R22*0.1</f>
        <v>6.8486274509803921E-2</v>
      </c>
      <c r="V22" s="198">
        <f>R22*0.02</f>
        <v>1.3697254901960783E-2</v>
      </c>
      <c r="W22" s="80"/>
      <c r="X22" s="80"/>
      <c r="Y22" s="80"/>
      <c r="Z22" s="80"/>
      <c r="AA22" s="126">
        <v>0.59199999999999997</v>
      </c>
      <c r="AB22" s="106">
        <f t="shared" si="12"/>
        <v>0.69855999999999996</v>
      </c>
      <c r="AC22" s="235"/>
      <c r="AD22" s="77"/>
      <c r="AE22" s="78"/>
      <c r="AF22" s="226"/>
      <c r="AG22" s="235">
        <v>2012</v>
      </c>
      <c r="AH22" s="77">
        <v>15</v>
      </c>
      <c r="AI22" s="77"/>
      <c r="AJ22" s="78" t="s">
        <v>235</v>
      </c>
      <c r="AK22" s="226">
        <v>1.4</v>
      </c>
      <c r="AL22" s="77"/>
      <c r="AM22" s="77"/>
      <c r="AN22" s="77"/>
      <c r="AO22" s="77"/>
      <c r="AP22" s="77"/>
      <c r="AQ22" s="77"/>
      <c r="AR22" s="78" t="s">
        <v>263</v>
      </c>
      <c r="AS22" s="129" t="s">
        <v>262</v>
      </c>
      <c r="AT22" s="80">
        <f>R22/1.02</f>
        <v>0.67143406382160697</v>
      </c>
    </row>
    <row r="23" spans="1:46" s="24" customFormat="1" ht="51.75" customHeight="1">
      <c r="A23" s="20"/>
      <c r="B23" s="25" t="s">
        <v>109</v>
      </c>
      <c r="C23" s="22"/>
      <c r="D23" s="23"/>
      <c r="E23" s="23"/>
      <c r="F23" s="23"/>
      <c r="G23" s="77"/>
      <c r="H23" s="77"/>
      <c r="I23" s="77"/>
      <c r="J23" s="77"/>
      <c r="K23" s="77">
        <v>1978</v>
      </c>
      <c r="L23" s="77">
        <v>15</v>
      </c>
      <c r="M23" s="83" t="s">
        <v>237</v>
      </c>
      <c r="N23" s="77" t="s">
        <v>238</v>
      </c>
      <c r="O23" s="79">
        <v>3.65</v>
      </c>
      <c r="P23" s="77"/>
      <c r="Q23" s="135">
        <v>4.8310588235294114</v>
      </c>
      <c r="R23" s="198">
        <v>4.8310588235294114</v>
      </c>
      <c r="S23" s="198"/>
      <c r="T23" s="198">
        <f>R23-V23</f>
        <v>4.7344376470588232</v>
      </c>
      <c r="U23" s="198"/>
      <c r="V23" s="198">
        <f>R23*0.02</f>
        <v>9.6621176470588224E-2</v>
      </c>
      <c r="W23" s="80"/>
      <c r="X23" s="80"/>
      <c r="Y23" s="80"/>
      <c r="Z23" s="80"/>
      <c r="AA23" s="126">
        <v>4.1760000000000002</v>
      </c>
      <c r="AB23" s="106">
        <f t="shared" si="12"/>
        <v>4.9276799999999996</v>
      </c>
      <c r="AC23" s="235"/>
      <c r="AD23" s="77"/>
      <c r="AE23" s="78"/>
      <c r="AF23" s="226"/>
      <c r="AG23" s="235">
        <v>2012</v>
      </c>
      <c r="AH23" s="77">
        <v>15</v>
      </c>
      <c r="AI23" s="77" t="s">
        <v>230</v>
      </c>
      <c r="AJ23" s="78" t="s">
        <v>235</v>
      </c>
      <c r="AK23" s="226">
        <v>3.65</v>
      </c>
      <c r="AL23" s="77"/>
      <c r="AM23" s="77"/>
      <c r="AN23" s="77"/>
      <c r="AO23" s="77"/>
      <c r="AP23" s="77"/>
      <c r="AQ23" s="77"/>
      <c r="AR23" s="78" t="s">
        <v>264</v>
      </c>
      <c r="AS23" s="129" t="s">
        <v>262</v>
      </c>
      <c r="AT23" s="80">
        <f>AB23/1.02</f>
        <v>4.8310588235294114</v>
      </c>
    </row>
    <row r="24" spans="1:46" s="17" customFormat="1">
      <c r="A24" s="8"/>
      <c r="B24" s="19" t="s">
        <v>47</v>
      </c>
      <c r="C24" s="14"/>
      <c r="D24" s="16">
        <f>SUBTOTAL(9,D25:D32)</f>
        <v>0</v>
      </c>
      <c r="E24" s="16">
        <f>SUBTOTAL(9,E25:E32)</f>
        <v>0</v>
      </c>
      <c r="F24" s="16">
        <f>SUBTOTAL(9,F25:F32)</f>
        <v>0</v>
      </c>
      <c r="G24" s="75"/>
      <c r="H24" s="75"/>
      <c r="I24" s="75"/>
      <c r="J24" s="75"/>
      <c r="K24" s="75"/>
      <c r="L24" s="75"/>
      <c r="M24" s="75"/>
      <c r="N24" s="75"/>
      <c r="O24" s="94">
        <f>SUBTOTAL(9,O25:O32)</f>
        <v>38.933</v>
      </c>
      <c r="P24" s="75">
        <f>SUBTOTAL(9,P25:P32)</f>
        <v>0</v>
      </c>
      <c r="Q24" s="134">
        <v>58.931745098039201</v>
      </c>
      <c r="R24" s="197">
        <v>58.931745098039201</v>
      </c>
      <c r="S24" s="197">
        <f t="shared" ref="S24:Z24" si="16">SUBTOTAL(9,S25:S32)</f>
        <v>0</v>
      </c>
      <c r="T24" s="197">
        <f t="shared" si="16"/>
        <v>45.926571764705869</v>
      </c>
      <c r="U24" s="197">
        <f t="shared" si="16"/>
        <v>11.719921960784312</v>
      </c>
      <c r="V24" s="197">
        <f t="shared" si="16"/>
        <v>1.2852513725490193</v>
      </c>
      <c r="W24" s="76">
        <f t="shared" si="16"/>
        <v>0</v>
      </c>
      <c r="X24" s="76">
        <f t="shared" si="16"/>
        <v>0</v>
      </c>
      <c r="Y24" s="76">
        <f t="shared" si="16"/>
        <v>0</v>
      </c>
      <c r="Z24" s="76">
        <f t="shared" si="16"/>
        <v>0</v>
      </c>
      <c r="AA24" s="106"/>
      <c r="AB24" s="106">
        <f t="shared" si="12"/>
        <v>0</v>
      </c>
      <c r="AC24" s="234"/>
      <c r="AD24" s="75"/>
      <c r="AE24" s="218"/>
      <c r="AF24" s="225">
        <f>SUBTOTAL(9,AF25:AF32)</f>
        <v>1.0699999999999998</v>
      </c>
      <c r="AG24" s="234"/>
      <c r="AH24" s="75"/>
      <c r="AI24" s="75"/>
      <c r="AJ24" s="218"/>
      <c r="AK24" s="225">
        <f t="shared" ref="AK24:AQ24" si="17">SUBTOTAL(9,AK25:AK32)</f>
        <v>38.683</v>
      </c>
      <c r="AL24" s="75">
        <f t="shared" si="17"/>
        <v>0</v>
      </c>
      <c r="AM24" s="75">
        <f t="shared" si="17"/>
        <v>0</v>
      </c>
      <c r="AN24" s="75">
        <f t="shared" si="17"/>
        <v>0</v>
      </c>
      <c r="AO24" s="75">
        <f t="shared" si="17"/>
        <v>0</v>
      </c>
      <c r="AP24" s="75">
        <f t="shared" si="17"/>
        <v>0</v>
      </c>
      <c r="AQ24" s="75">
        <f t="shared" si="17"/>
        <v>0</v>
      </c>
      <c r="AR24" s="114"/>
      <c r="AS24" s="114"/>
      <c r="AT24" s="76">
        <f>SUBTOTAL(9,AT25:AT32)</f>
        <v>58.931745098039201</v>
      </c>
    </row>
    <row r="25" spans="1:46" s="24" customFormat="1" ht="60.75" customHeight="1">
      <c r="A25" s="20"/>
      <c r="B25" s="25" t="s">
        <v>110</v>
      </c>
      <c r="C25" s="28"/>
      <c r="D25" s="29"/>
      <c r="E25" s="29"/>
      <c r="F25" s="29"/>
      <c r="G25" s="77"/>
      <c r="H25" s="77"/>
      <c r="I25" s="77"/>
      <c r="J25" s="80">
        <v>0.56999999999999995</v>
      </c>
      <c r="K25" s="77"/>
      <c r="L25" s="77">
        <v>15</v>
      </c>
      <c r="M25" s="83" t="s">
        <v>237</v>
      </c>
      <c r="N25" s="77"/>
      <c r="O25" s="79">
        <v>9</v>
      </c>
      <c r="P25" s="77"/>
      <c r="Q25" s="135">
        <v>14.582254901960782</v>
      </c>
      <c r="R25" s="198">
        <v>14.582254901960782</v>
      </c>
      <c r="S25" s="198"/>
      <c r="T25" s="198">
        <f>R25-U25-V25</f>
        <v>4.5204990196078425</v>
      </c>
      <c r="U25" s="198">
        <f>R25*0.67</f>
        <v>9.770110784313724</v>
      </c>
      <c r="V25" s="198">
        <f>R25*0.02</f>
        <v>0.29164509803921568</v>
      </c>
      <c r="W25" s="80"/>
      <c r="X25" s="80"/>
      <c r="Y25" s="80"/>
      <c r="Z25" s="80"/>
      <c r="AA25" s="126">
        <v>12.605</v>
      </c>
      <c r="AB25" s="106">
        <f t="shared" si="12"/>
        <v>14.873899999999999</v>
      </c>
      <c r="AC25" s="235"/>
      <c r="AD25" s="77"/>
      <c r="AE25" s="78"/>
      <c r="AF25" s="226">
        <v>0.56999999999999995</v>
      </c>
      <c r="AG25" s="235">
        <v>2012</v>
      </c>
      <c r="AH25" s="77">
        <v>15</v>
      </c>
      <c r="AI25" s="77" t="s">
        <v>230</v>
      </c>
      <c r="AJ25" s="78" t="s">
        <v>235</v>
      </c>
      <c r="AK25" s="226">
        <v>9</v>
      </c>
      <c r="AL25" s="77"/>
      <c r="AM25" s="77"/>
      <c r="AN25" s="77" t="s">
        <v>253</v>
      </c>
      <c r="AO25" s="77"/>
      <c r="AP25" s="77"/>
      <c r="AQ25" s="77"/>
      <c r="AR25" s="78" t="s">
        <v>264</v>
      </c>
      <c r="AS25" s="129" t="s">
        <v>262</v>
      </c>
      <c r="AT25" s="80">
        <f>AB25/1.02</f>
        <v>14.582254901960782</v>
      </c>
    </row>
    <row r="26" spans="1:46" s="24" customFormat="1" ht="47.25">
      <c r="A26" s="20"/>
      <c r="B26" s="25" t="s">
        <v>112</v>
      </c>
      <c r="C26" s="28"/>
      <c r="D26" s="29"/>
      <c r="E26" s="29"/>
      <c r="F26" s="29"/>
      <c r="G26" s="77"/>
      <c r="H26" s="77"/>
      <c r="I26" s="77"/>
      <c r="J26" s="80">
        <v>0.25</v>
      </c>
      <c r="K26" s="77">
        <v>1972</v>
      </c>
      <c r="L26" s="77">
        <v>15</v>
      </c>
      <c r="M26" s="77"/>
      <c r="N26" s="78" t="s">
        <v>239</v>
      </c>
      <c r="O26" s="79">
        <v>4.3</v>
      </c>
      <c r="P26" s="77"/>
      <c r="Q26" s="135">
        <v>7.5924901960784306</v>
      </c>
      <c r="R26" s="198">
        <v>7.5924901960784306</v>
      </c>
      <c r="S26" s="198"/>
      <c r="T26" s="198">
        <f>R26-U26-V26</f>
        <v>5.846217450980391</v>
      </c>
      <c r="U26" s="198">
        <f>R26*0.21</f>
        <v>1.5944229411764703</v>
      </c>
      <c r="V26" s="198">
        <f t="shared" ref="V26:V31" si="18">R26*0.02</f>
        <v>0.1518498039215686</v>
      </c>
      <c r="W26" s="80"/>
      <c r="X26" s="80"/>
      <c r="Y26" s="80"/>
      <c r="Z26" s="80"/>
      <c r="AA26" s="126">
        <v>6.5629999999999997</v>
      </c>
      <c r="AB26" s="106">
        <f t="shared" si="12"/>
        <v>7.7443399999999993</v>
      </c>
      <c r="AC26" s="235"/>
      <c r="AD26" s="77"/>
      <c r="AE26" s="78"/>
      <c r="AF26" s="226">
        <v>0.25</v>
      </c>
      <c r="AG26" s="235">
        <v>2012</v>
      </c>
      <c r="AH26" s="77">
        <v>15</v>
      </c>
      <c r="AI26" s="77"/>
      <c r="AJ26" s="78" t="s">
        <v>235</v>
      </c>
      <c r="AK26" s="226">
        <v>4.3</v>
      </c>
      <c r="AL26" s="77"/>
      <c r="AM26" s="77"/>
      <c r="AN26" s="77" t="s">
        <v>253</v>
      </c>
      <c r="AO26" s="77"/>
      <c r="AP26" s="77"/>
      <c r="AQ26" s="77"/>
      <c r="AR26" s="78" t="s">
        <v>264</v>
      </c>
      <c r="AS26" s="129" t="s">
        <v>262</v>
      </c>
      <c r="AT26" s="80">
        <f>AB26/1.02</f>
        <v>7.5924901960784306</v>
      </c>
    </row>
    <row r="27" spans="1:46" s="24" customFormat="1" ht="63">
      <c r="A27" s="20"/>
      <c r="B27" s="25" t="s">
        <v>113</v>
      </c>
      <c r="C27" s="28"/>
      <c r="D27" s="29"/>
      <c r="E27" s="29"/>
      <c r="F27" s="29"/>
      <c r="G27" s="77"/>
      <c r="H27" s="77"/>
      <c r="I27" s="77"/>
      <c r="J27" s="77"/>
      <c r="K27" s="77">
        <v>1970</v>
      </c>
      <c r="L27" s="77">
        <v>15</v>
      </c>
      <c r="M27" s="77" t="s">
        <v>234</v>
      </c>
      <c r="N27" s="77"/>
      <c r="O27" s="79">
        <v>15.7</v>
      </c>
      <c r="P27" s="77"/>
      <c r="Q27" s="135">
        <v>22.728882352941174</v>
      </c>
      <c r="R27" s="198">
        <v>22.728882352941174</v>
      </c>
      <c r="S27" s="198"/>
      <c r="T27" s="198">
        <f>R27-V27</f>
        <v>22.274304705882351</v>
      </c>
      <c r="U27" s="198"/>
      <c r="V27" s="198">
        <f t="shared" si="18"/>
        <v>0.45457764705882348</v>
      </c>
      <c r="W27" s="80"/>
      <c r="X27" s="80"/>
      <c r="Y27" s="80"/>
      <c r="Z27" s="80"/>
      <c r="AA27" s="126">
        <v>19.646999999999998</v>
      </c>
      <c r="AB27" s="106">
        <f t="shared" si="12"/>
        <v>23.183459999999997</v>
      </c>
      <c r="AC27" s="235"/>
      <c r="AD27" s="77"/>
      <c r="AE27" s="78"/>
      <c r="AF27" s="226"/>
      <c r="AG27" s="235">
        <v>2012</v>
      </c>
      <c r="AH27" s="77">
        <v>15</v>
      </c>
      <c r="AI27" s="77" t="s">
        <v>230</v>
      </c>
      <c r="AJ27" s="78" t="s">
        <v>235</v>
      </c>
      <c r="AK27" s="226">
        <v>15.7</v>
      </c>
      <c r="AL27" s="77"/>
      <c r="AM27" s="77"/>
      <c r="AN27" s="77"/>
      <c r="AO27" s="77"/>
      <c r="AP27" s="77"/>
      <c r="AQ27" s="77"/>
      <c r="AR27" s="78" t="s">
        <v>265</v>
      </c>
      <c r="AS27" s="129" t="s">
        <v>262</v>
      </c>
      <c r="AT27" s="80">
        <f t="shared" ref="AT27:AT32" si="19">AB27/1.02</f>
        <v>22.728882352941174</v>
      </c>
    </row>
    <row r="28" spans="1:46" s="24" customFormat="1" ht="63">
      <c r="A28" s="20"/>
      <c r="B28" s="25" t="s">
        <v>114</v>
      </c>
      <c r="C28" s="28"/>
      <c r="D28" s="29"/>
      <c r="E28" s="29"/>
      <c r="F28" s="29"/>
      <c r="G28" s="77"/>
      <c r="H28" s="77"/>
      <c r="I28" s="77"/>
      <c r="J28" s="77"/>
      <c r="K28" s="77">
        <v>1970</v>
      </c>
      <c r="L28" s="77">
        <v>15</v>
      </c>
      <c r="M28" s="77" t="s">
        <v>234</v>
      </c>
      <c r="N28" s="77" t="s">
        <v>240</v>
      </c>
      <c r="O28" s="79">
        <v>2.645</v>
      </c>
      <c r="P28" s="77"/>
      <c r="Q28" s="135">
        <v>3.0437058823529406</v>
      </c>
      <c r="R28" s="198">
        <v>3.0437058823529406</v>
      </c>
      <c r="S28" s="198"/>
      <c r="T28" s="198">
        <f>R28-V28</f>
        <v>2.9828317647058817</v>
      </c>
      <c r="U28" s="198"/>
      <c r="V28" s="198">
        <f t="shared" si="18"/>
        <v>6.0874117647058815E-2</v>
      </c>
      <c r="W28" s="80"/>
      <c r="X28" s="80"/>
      <c r="Y28" s="80"/>
      <c r="Z28" s="80"/>
      <c r="AA28" s="126">
        <v>2.6309999999999998</v>
      </c>
      <c r="AB28" s="106">
        <f t="shared" si="12"/>
        <v>3.1045799999999995</v>
      </c>
      <c r="AC28" s="235"/>
      <c r="AD28" s="77"/>
      <c r="AE28" s="78"/>
      <c r="AF28" s="226"/>
      <c r="AG28" s="235">
        <v>2012</v>
      </c>
      <c r="AH28" s="77">
        <v>15</v>
      </c>
      <c r="AI28" s="77" t="s">
        <v>230</v>
      </c>
      <c r="AJ28" s="78" t="s">
        <v>235</v>
      </c>
      <c r="AK28" s="226">
        <v>2.645</v>
      </c>
      <c r="AL28" s="77"/>
      <c r="AM28" s="77"/>
      <c r="AN28" s="77" t="s">
        <v>253</v>
      </c>
      <c r="AO28" s="77"/>
      <c r="AP28" s="77"/>
      <c r="AQ28" s="77"/>
      <c r="AR28" s="78" t="s">
        <v>266</v>
      </c>
      <c r="AS28" s="129" t="s">
        <v>262</v>
      </c>
      <c r="AT28" s="80">
        <f t="shared" si="19"/>
        <v>3.0437058823529406</v>
      </c>
    </row>
    <row r="29" spans="1:46" s="24" customFormat="1" ht="47.25">
      <c r="A29" s="20"/>
      <c r="B29" s="25" t="s">
        <v>115</v>
      </c>
      <c r="C29" s="28"/>
      <c r="D29" s="29"/>
      <c r="E29" s="29"/>
      <c r="F29" s="29"/>
      <c r="G29" s="77"/>
      <c r="H29" s="77"/>
      <c r="I29" s="77"/>
      <c r="J29" s="77"/>
      <c r="K29" s="77"/>
      <c r="L29" s="77">
        <v>15</v>
      </c>
      <c r="M29" s="77"/>
      <c r="N29" s="77"/>
      <c r="O29" s="79">
        <v>0.63800000000000001</v>
      </c>
      <c r="P29" s="77"/>
      <c r="Q29" s="135">
        <v>0.99605882352941166</v>
      </c>
      <c r="R29" s="198">
        <v>0.99605882352941166</v>
      </c>
      <c r="S29" s="198"/>
      <c r="T29" s="198">
        <f>R29-V29</f>
        <v>0.97613764705882344</v>
      </c>
      <c r="U29" s="198"/>
      <c r="V29" s="198">
        <f t="shared" si="18"/>
        <v>1.9921176470588234E-2</v>
      </c>
      <c r="W29" s="80"/>
      <c r="X29" s="80"/>
      <c r="Y29" s="80"/>
      <c r="Z29" s="80"/>
      <c r="AA29" s="126">
        <v>0.86099999999999999</v>
      </c>
      <c r="AB29" s="106">
        <f t="shared" si="12"/>
        <v>1.0159799999999999</v>
      </c>
      <c r="AC29" s="235"/>
      <c r="AD29" s="77"/>
      <c r="AE29" s="78"/>
      <c r="AF29" s="226"/>
      <c r="AG29" s="235"/>
      <c r="AH29" s="77">
        <v>15</v>
      </c>
      <c r="AI29" s="77"/>
      <c r="AJ29" s="78"/>
      <c r="AK29" s="226">
        <v>0.63800000000000001</v>
      </c>
      <c r="AL29" s="77"/>
      <c r="AM29" s="77"/>
      <c r="AN29" s="77" t="s">
        <v>253</v>
      </c>
      <c r="AO29" s="77"/>
      <c r="AP29" s="77"/>
      <c r="AQ29" s="77"/>
      <c r="AR29" s="78" t="s">
        <v>267</v>
      </c>
      <c r="AS29" s="129" t="s">
        <v>262</v>
      </c>
      <c r="AT29" s="80">
        <f t="shared" si="19"/>
        <v>0.99605882352941166</v>
      </c>
    </row>
    <row r="30" spans="1:46" s="24" customFormat="1" ht="47.25">
      <c r="A30" s="20"/>
      <c r="B30" s="25" t="s">
        <v>116</v>
      </c>
      <c r="C30" s="28"/>
      <c r="D30" s="29"/>
      <c r="E30" s="29"/>
      <c r="F30" s="29"/>
      <c r="G30" s="77"/>
      <c r="H30" s="77"/>
      <c r="I30" s="77"/>
      <c r="J30" s="77"/>
      <c r="K30" s="77">
        <v>1965</v>
      </c>
      <c r="L30" s="77">
        <v>15</v>
      </c>
      <c r="M30" s="77" t="s">
        <v>234</v>
      </c>
      <c r="N30" s="77" t="s">
        <v>241</v>
      </c>
      <c r="O30" s="79">
        <v>0.4</v>
      </c>
      <c r="P30" s="77"/>
      <c r="Q30" s="135">
        <v>0.57958823529411752</v>
      </c>
      <c r="R30" s="198">
        <v>0.57958823529411752</v>
      </c>
      <c r="S30" s="198"/>
      <c r="T30" s="198">
        <f>R30-V30</f>
        <v>0.56799647058823521</v>
      </c>
      <c r="U30" s="198"/>
      <c r="V30" s="198">
        <f t="shared" si="18"/>
        <v>1.159176470588235E-2</v>
      </c>
      <c r="W30" s="80"/>
      <c r="X30" s="80"/>
      <c r="Y30" s="80"/>
      <c r="Z30" s="80"/>
      <c r="AA30" s="126">
        <v>0.501</v>
      </c>
      <c r="AB30" s="106">
        <f t="shared" si="12"/>
        <v>0.59117999999999993</v>
      </c>
      <c r="AC30" s="235"/>
      <c r="AD30" s="77"/>
      <c r="AE30" s="78"/>
      <c r="AF30" s="226"/>
      <c r="AG30" s="235">
        <v>2012</v>
      </c>
      <c r="AH30" s="77">
        <v>15</v>
      </c>
      <c r="AI30" s="77" t="s">
        <v>230</v>
      </c>
      <c r="AJ30" s="78" t="s">
        <v>235</v>
      </c>
      <c r="AK30" s="226">
        <v>0.4</v>
      </c>
      <c r="AL30" s="77"/>
      <c r="AM30" s="77"/>
      <c r="AN30" s="77"/>
      <c r="AO30" s="77"/>
      <c r="AP30" s="77"/>
      <c r="AQ30" s="77"/>
      <c r="AR30" s="78" t="s">
        <v>268</v>
      </c>
      <c r="AS30" s="129" t="s">
        <v>262</v>
      </c>
      <c r="AT30" s="80">
        <f t="shared" si="19"/>
        <v>0.57958823529411752</v>
      </c>
    </row>
    <row r="31" spans="1:46" s="24" customFormat="1" ht="47.25">
      <c r="A31" s="20"/>
      <c r="B31" s="25" t="s">
        <v>117</v>
      </c>
      <c r="C31" s="22"/>
      <c r="D31" s="23"/>
      <c r="E31" s="23"/>
      <c r="F31" s="23"/>
      <c r="G31" s="77"/>
      <c r="H31" s="77"/>
      <c r="I31" s="77"/>
      <c r="J31" s="77"/>
      <c r="K31" s="77">
        <v>1964</v>
      </c>
      <c r="L31" s="77">
        <v>15</v>
      </c>
      <c r="M31" s="77" t="s">
        <v>234</v>
      </c>
      <c r="N31" s="77"/>
      <c r="O31" s="79">
        <v>6</v>
      </c>
      <c r="P31" s="77"/>
      <c r="Q31" s="135">
        <v>8.8164509803921565</v>
      </c>
      <c r="R31" s="198">
        <v>8.8164509803921565</v>
      </c>
      <c r="S31" s="198"/>
      <c r="T31" s="198">
        <f>R31-V31</f>
        <v>8.6401219607843132</v>
      </c>
      <c r="U31" s="198"/>
      <c r="V31" s="198">
        <f t="shared" si="18"/>
        <v>0.17632901960784314</v>
      </c>
      <c r="W31" s="80"/>
      <c r="X31" s="80"/>
      <c r="Y31" s="80"/>
      <c r="Z31" s="80"/>
      <c r="AA31" s="126">
        <v>7.6210000000000004</v>
      </c>
      <c r="AB31" s="106">
        <f t="shared" si="12"/>
        <v>8.9927799999999998</v>
      </c>
      <c r="AC31" s="235"/>
      <c r="AD31" s="77"/>
      <c r="AE31" s="78"/>
      <c r="AF31" s="226"/>
      <c r="AG31" s="235">
        <v>2012</v>
      </c>
      <c r="AH31" s="77">
        <v>15</v>
      </c>
      <c r="AI31" s="77" t="s">
        <v>230</v>
      </c>
      <c r="AJ31" s="78" t="s">
        <v>235</v>
      </c>
      <c r="AK31" s="226">
        <v>6</v>
      </c>
      <c r="AL31" s="77"/>
      <c r="AM31" s="77"/>
      <c r="AN31" s="77" t="s">
        <v>253</v>
      </c>
      <c r="AO31" s="77"/>
      <c r="AP31" s="77"/>
      <c r="AQ31" s="77"/>
      <c r="AR31" s="78" t="s">
        <v>267</v>
      </c>
      <c r="AS31" s="129" t="s">
        <v>262</v>
      </c>
      <c r="AT31" s="80">
        <f t="shared" si="19"/>
        <v>8.8164509803921565</v>
      </c>
    </row>
    <row r="32" spans="1:46" s="24" customFormat="1" ht="47.25">
      <c r="A32" s="20"/>
      <c r="B32" s="25" t="s">
        <v>118</v>
      </c>
      <c r="C32" s="22"/>
      <c r="D32" s="23"/>
      <c r="E32" s="23"/>
      <c r="F32" s="23"/>
      <c r="G32" s="77"/>
      <c r="H32" s="77"/>
      <c r="I32" s="77"/>
      <c r="J32" s="77"/>
      <c r="K32" s="77"/>
      <c r="L32" s="77">
        <v>15</v>
      </c>
      <c r="M32" s="77"/>
      <c r="N32" s="77"/>
      <c r="O32" s="79">
        <v>0.25</v>
      </c>
      <c r="P32" s="77"/>
      <c r="Q32" s="135">
        <v>0.59231372549019612</v>
      </c>
      <c r="R32" s="198">
        <v>0.59231372549019612</v>
      </c>
      <c r="S32" s="198"/>
      <c r="T32" s="198">
        <f>R32-U32-V32</f>
        <v>0.11846274509803922</v>
      </c>
      <c r="U32" s="198">
        <f>R32*0.6</f>
        <v>0.35538823529411767</v>
      </c>
      <c r="V32" s="198">
        <f>R32*0.2</f>
        <v>0.11846274509803922</v>
      </c>
      <c r="W32" s="80"/>
      <c r="X32" s="80"/>
      <c r="Y32" s="80"/>
      <c r="Z32" s="80"/>
      <c r="AA32" s="126">
        <v>0.51200000000000001</v>
      </c>
      <c r="AB32" s="106">
        <f t="shared" si="12"/>
        <v>0.60416000000000003</v>
      </c>
      <c r="AC32" s="235"/>
      <c r="AD32" s="77"/>
      <c r="AE32" s="78"/>
      <c r="AF32" s="226">
        <v>0.25</v>
      </c>
      <c r="AG32" s="235"/>
      <c r="AH32" s="77">
        <v>15</v>
      </c>
      <c r="AI32" s="77"/>
      <c r="AJ32" s="78"/>
      <c r="AK32" s="226"/>
      <c r="AL32" s="77"/>
      <c r="AM32" s="77"/>
      <c r="AN32" s="77"/>
      <c r="AO32" s="77"/>
      <c r="AP32" s="77"/>
      <c r="AQ32" s="77"/>
      <c r="AR32" s="78" t="s">
        <v>267</v>
      </c>
      <c r="AS32" s="129" t="s">
        <v>262</v>
      </c>
      <c r="AT32" s="80">
        <f t="shared" si="19"/>
        <v>0.59231372549019612</v>
      </c>
    </row>
    <row r="33" spans="1:46" s="17" customFormat="1">
      <c r="A33" s="8" t="s">
        <v>53</v>
      </c>
      <c r="B33" s="15" t="s">
        <v>54</v>
      </c>
      <c r="C33" s="14"/>
      <c r="D33" s="16">
        <f>D34+D42</f>
        <v>0</v>
      </c>
      <c r="E33" s="16">
        <f>E34+E42</f>
        <v>0</v>
      </c>
      <c r="F33" s="16">
        <f>F34+F42</f>
        <v>0</v>
      </c>
      <c r="G33" s="16"/>
      <c r="H33" s="16"/>
      <c r="I33" s="16"/>
      <c r="J33" s="16"/>
      <c r="K33" s="16"/>
      <c r="L33" s="16"/>
      <c r="M33" s="16"/>
      <c r="N33" s="16"/>
      <c r="O33" s="16">
        <f>O34+O42</f>
        <v>0</v>
      </c>
      <c r="P33" s="16">
        <f>P34+P42</f>
        <v>0</v>
      </c>
      <c r="Q33" s="134">
        <v>283.68580394896526</v>
      </c>
      <c r="R33" s="197">
        <v>283.68580394896526</v>
      </c>
      <c r="S33" s="197">
        <f t="shared" ref="S33:X33" si="20">S34+S42</f>
        <v>0</v>
      </c>
      <c r="T33" s="197">
        <f t="shared" si="20"/>
        <v>84.119487826730975</v>
      </c>
      <c r="U33" s="197">
        <f t="shared" si="20"/>
        <v>186.03758316427565</v>
      </c>
      <c r="V33" s="197">
        <f t="shared" si="20"/>
        <v>13.52873295795861</v>
      </c>
      <c r="W33" s="76">
        <f t="shared" si="20"/>
        <v>0</v>
      </c>
      <c r="X33" s="76">
        <f t="shared" si="20"/>
        <v>0</v>
      </c>
      <c r="Y33" s="76">
        <f>Y34+Y42</f>
        <v>0</v>
      </c>
      <c r="Z33" s="76">
        <f>Z34+Z42</f>
        <v>0</v>
      </c>
      <c r="AA33" s="106"/>
      <c r="AB33" s="106">
        <f t="shared" si="12"/>
        <v>0</v>
      </c>
      <c r="AC33" s="234"/>
      <c r="AD33" s="75"/>
      <c r="AE33" s="218"/>
      <c r="AF33" s="225">
        <f>AF34+AF42</f>
        <v>80.3</v>
      </c>
      <c r="AG33" s="234"/>
      <c r="AH33" s="75"/>
      <c r="AI33" s="75"/>
      <c r="AJ33" s="218"/>
      <c r="AK33" s="225">
        <f>AK34+AK42</f>
        <v>0</v>
      </c>
      <c r="AL33" s="76">
        <f>AL34+AL42</f>
        <v>0</v>
      </c>
      <c r="AM33" s="75" t="e">
        <f>AM34+AM42+#REF!</f>
        <v>#REF!</v>
      </c>
      <c r="AN33" s="75" t="e">
        <f>AN34+AN42+#REF!</f>
        <v>#REF!</v>
      </c>
      <c r="AO33" s="75" t="e">
        <f>AO34+AO42+#REF!</f>
        <v>#REF!</v>
      </c>
      <c r="AP33" s="75" t="e">
        <f>AP34+AP42+#REF!</f>
        <v>#REF!</v>
      </c>
      <c r="AQ33" s="75" t="e">
        <f>AQ34+AQ42+#REF!</f>
        <v>#REF!</v>
      </c>
      <c r="AR33" s="114"/>
      <c r="AS33" s="114"/>
      <c r="AT33" s="76" t="e">
        <f>AT34+AT42+#REF!</f>
        <v>#REF!</v>
      </c>
    </row>
    <row r="34" spans="1:46" s="17" customFormat="1" ht="31.5">
      <c r="A34" s="8"/>
      <c r="B34" s="18" t="s">
        <v>55</v>
      </c>
      <c r="C34" s="14"/>
      <c r="D34" s="16">
        <f>SUBTOTAL(9,D35:D41)</f>
        <v>0</v>
      </c>
      <c r="E34" s="16">
        <f>SUBTOTAL(9,E35:E41)</f>
        <v>0</v>
      </c>
      <c r="F34" s="16">
        <f>SUBTOTAL(9,F35:F41)</f>
        <v>0</v>
      </c>
      <c r="G34" s="75"/>
      <c r="H34" s="75"/>
      <c r="I34" s="75"/>
      <c r="J34" s="75"/>
      <c r="K34" s="75"/>
      <c r="L34" s="75"/>
      <c r="M34" s="75"/>
      <c r="N34" s="75"/>
      <c r="O34" s="94">
        <f>SUBTOTAL(9,O35:O41)</f>
        <v>0</v>
      </c>
      <c r="P34" s="75">
        <f>SUBTOTAL(9,P35:P41)</f>
        <v>0</v>
      </c>
      <c r="Q34" s="134">
        <v>76.68502453448707</v>
      </c>
      <c r="R34" s="197">
        <v>76.68502453448707</v>
      </c>
      <c r="S34" s="197">
        <f t="shared" ref="S34:Z34" si="21">SUBTOTAL(9,S35:S41)</f>
        <v>0</v>
      </c>
      <c r="T34" s="197">
        <f t="shared" si="21"/>
        <v>30.299285178966642</v>
      </c>
      <c r="U34" s="197">
        <f t="shared" si="21"/>
        <v>41.137037574140933</v>
      </c>
      <c r="V34" s="197">
        <f t="shared" si="21"/>
        <v>5.2487017813794816</v>
      </c>
      <c r="W34" s="76">
        <f t="shared" si="21"/>
        <v>0</v>
      </c>
      <c r="X34" s="76">
        <f t="shared" si="21"/>
        <v>0</v>
      </c>
      <c r="Y34" s="76">
        <f t="shared" si="21"/>
        <v>0</v>
      </c>
      <c r="Z34" s="76">
        <f t="shared" si="21"/>
        <v>0</v>
      </c>
      <c r="AA34" s="106"/>
      <c r="AB34" s="106">
        <f t="shared" si="12"/>
        <v>0</v>
      </c>
      <c r="AC34" s="234"/>
      <c r="AD34" s="75"/>
      <c r="AE34" s="218"/>
      <c r="AF34" s="225">
        <f>SUBTOTAL(9,AF35:AF41)</f>
        <v>0</v>
      </c>
      <c r="AG34" s="234"/>
      <c r="AH34" s="75"/>
      <c r="AI34" s="75"/>
      <c r="AJ34" s="218"/>
      <c r="AK34" s="225">
        <f t="shared" ref="AK34:AQ34" si="22">SUBTOTAL(9,AK35:AK41)</f>
        <v>0</v>
      </c>
      <c r="AL34" s="75">
        <f t="shared" si="22"/>
        <v>0</v>
      </c>
      <c r="AM34" s="75">
        <f t="shared" si="22"/>
        <v>0</v>
      </c>
      <c r="AN34" s="75">
        <f t="shared" si="22"/>
        <v>0</v>
      </c>
      <c r="AO34" s="75">
        <f t="shared" si="22"/>
        <v>0</v>
      </c>
      <c r="AP34" s="75">
        <f t="shared" si="22"/>
        <v>0</v>
      </c>
      <c r="AQ34" s="75">
        <f t="shared" si="22"/>
        <v>0</v>
      </c>
      <c r="AR34" s="114"/>
      <c r="AS34" s="114"/>
      <c r="AT34" s="76">
        <f>SUBTOTAL(9,AT35:AT41)</f>
        <v>76.68502453448707</v>
      </c>
    </row>
    <row r="35" spans="1:46" s="24" customFormat="1" ht="25.5" customHeight="1">
      <c r="A35" s="20"/>
      <c r="B35" s="25" t="s">
        <v>119</v>
      </c>
      <c r="C35" s="22"/>
      <c r="D35" s="23"/>
      <c r="E35" s="23"/>
      <c r="F35" s="23"/>
      <c r="G35" s="77"/>
      <c r="H35" s="77">
        <v>25</v>
      </c>
      <c r="I35" s="77"/>
      <c r="J35" s="77"/>
      <c r="K35" s="77"/>
      <c r="L35" s="77"/>
      <c r="M35" s="77"/>
      <c r="N35" s="77"/>
      <c r="O35" s="79"/>
      <c r="P35" s="77"/>
      <c r="Q35" s="135">
        <v>54.532519999999998</v>
      </c>
      <c r="R35" s="198">
        <v>54.532519999999998</v>
      </c>
      <c r="S35" s="198"/>
      <c r="T35" s="198">
        <f t="shared" ref="T35:T41" si="23">R35-U35-V35</f>
        <v>24.539634</v>
      </c>
      <c r="U35" s="198">
        <f>R35*0.47</f>
        <v>25.630284399999997</v>
      </c>
      <c r="V35" s="198">
        <f>R35*0.08</f>
        <v>4.3626015999999996</v>
      </c>
      <c r="W35" s="80"/>
      <c r="X35" s="80"/>
      <c r="Y35" s="80"/>
      <c r="Z35" s="80"/>
      <c r="AA35" s="126">
        <v>46.213999999999999</v>
      </c>
      <c r="AB35" s="106">
        <f t="shared" si="12"/>
        <v>54.532519999999998</v>
      </c>
      <c r="AC35" s="235"/>
      <c r="AD35" s="77">
        <v>25</v>
      </c>
      <c r="AE35" s="78"/>
      <c r="AF35" s="226"/>
      <c r="AG35" s="235"/>
      <c r="AH35" s="77"/>
      <c r="AI35" s="77"/>
      <c r="AJ35" s="78"/>
      <c r="AK35" s="226"/>
      <c r="AL35" s="77"/>
      <c r="AM35" s="77"/>
      <c r="AN35" s="77" t="s">
        <v>253</v>
      </c>
      <c r="AO35" s="77"/>
      <c r="AP35" s="77"/>
      <c r="AQ35" s="77"/>
      <c r="AR35" s="78" t="s">
        <v>264</v>
      </c>
      <c r="AS35" s="78"/>
      <c r="AT35" s="80">
        <f>AB35</f>
        <v>54.532519999999998</v>
      </c>
    </row>
    <row r="36" spans="1:46" s="24" customFormat="1" ht="31.5">
      <c r="A36" s="20"/>
      <c r="B36" s="25" t="s">
        <v>121</v>
      </c>
      <c r="C36" s="22"/>
      <c r="D36" s="23"/>
      <c r="E36" s="23"/>
      <c r="F36" s="23"/>
      <c r="G36" s="77">
        <v>1968</v>
      </c>
      <c r="H36" s="77">
        <v>25</v>
      </c>
      <c r="I36" s="77"/>
      <c r="J36" s="77"/>
      <c r="K36" s="77"/>
      <c r="L36" s="77"/>
      <c r="M36" s="77"/>
      <c r="N36" s="77"/>
      <c r="O36" s="79"/>
      <c r="P36" s="77"/>
      <c r="Q36" s="135">
        <v>4.008930304795185</v>
      </c>
      <c r="R36" s="198">
        <v>4.008930304795185</v>
      </c>
      <c r="S36" s="198"/>
      <c r="T36" s="198">
        <f t="shared" si="23"/>
        <v>1.0423218792467484</v>
      </c>
      <c r="U36" s="198">
        <f t="shared" ref="U36:U41" si="24">R36*0.7</f>
        <v>2.8062512133566293</v>
      </c>
      <c r="V36" s="198">
        <f t="shared" ref="V36:V41" si="25">R36*0.04</f>
        <v>0.1603572121918074</v>
      </c>
      <c r="W36" s="80"/>
      <c r="X36" s="80"/>
      <c r="Y36" s="80"/>
      <c r="Z36" s="80"/>
      <c r="AA36" s="126">
        <v>3.5</v>
      </c>
      <c r="AB36" s="106">
        <f t="shared" si="12"/>
        <v>4.13</v>
      </c>
      <c r="AC36" s="235">
        <v>2012</v>
      </c>
      <c r="AD36" s="77">
        <v>25</v>
      </c>
      <c r="AE36" s="78"/>
      <c r="AF36" s="226"/>
      <c r="AG36" s="235"/>
      <c r="AH36" s="77"/>
      <c r="AI36" s="77"/>
      <c r="AJ36" s="78"/>
      <c r="AK36" s="226"/>
      <c r="AL36" s="77"/>
      <c r="AM36" s="77"/>
      <c r="AN36" s="77" t="s">
        <v>253</v>
      </c>
      <c r="AO36" s="77"/>
      <c r="AP36" s="77"/>
      <c r="AQ36" s="77"/>
      <c r="AR36" s="78" t="s">
        <v>269</v>
      </c>
      <c r="AS36" s="78" t="s">
        <v>278</v>
      </c>
      <c r="AT36" s="80">
        <f>AB36/(1.02*1.01)</f>
        <v>4.008930304795185</v>
      </c>
    </row>
    <row r="37" spans="1:46" s="24" customFormat="1" ht="33.75" customHeight="1">
      <c r="A37" s="20"/>
      <c r="B37" s="25" t="s">
        <v>122</v>
      </c>
      <c r="C37" s="22"/>
      <c r="D37" s="23"/>
      <c r="E37" s="23"/>
      <c r="F37" s="23"/>
      <c r="G37" s="77">
        <v>1987</v>
      </c>
      <c r="H37" s="77">
        <v>25</v>
      </c>
      <c r="I37" s="77"/>
      <c r="J37" s="77"/>
      <c r="K37" s="77"/>
      <c r="L37" s="77"/>
      <c r="M37" s="77"/>
      <c r="N37" s="77"/>
      <c r="O37" s="79"/>
      <c r="P37" s="77"/>
      <c r="Q37" s="135">
        <v>0.94399999999999984</v>
      </c>
      <c r="R37" s="198">
        <v>0.94399999999999984</v>
      </c>
      <c r="S37" s="198"/>
      <c r="T37" s="198">
        <f t="shared" si="23"/>
        <v>0.24544000000000002</v>
      </c>
      <c r="U37" s="198">
        <f t="shared" si="24"/>
        <v>0.66079999999999983</v>
      </c>
      <c r="V37" s="198">
        <f t="shared" si="25"/>
        <v>3.7759999999999995E-2</v>
      </c>
      <c r="W37" s="80"/>
      <c r="X37" s="80"/>
      <c r="Y37" s="80"/>
      <c r="Z37" s="80"/>
      <c r="AA37" s="126">
        <v>0.81599999999999995</v>
      </c>
      <c r="AB37" s="106">
        <f t="shared" si="12"/>
        <v>0.96287999999999985</v>
      </c>
      <c r="AC37" s="235">
        <v>2012</v>
      </c>
      <c r="AD37" s="77">
        <v>25</v>
      </c>
      <c r="AE37" s="78"/>
      <c r="AF37" s="226"/>
      <c r="AG37" s="235"/>
      <c r="AH37" s="77"/>
      <c r="AI37" s="77"/>
      <c r="AJ37" s="78"/>
      <c r="AK37" s="226"/>
      <c r="AL37" s="77"/>
      <c r="AM37" s="77"/>
      <c r="AN37" s="77" t="s">
        <v>253</v>
      </c>
      <c r="AO37" s="77"/>
      <c r="AP37" s="77"/>
      <c r="AQ37" s="77"/>
      <c r="AR37" s="78" t="s">
        <v>270</v>
      </c>
      <c r="AS37" s="78" t="s">
        <v>262</v>
      </c>
      <c r="AT37" s="80">
        <f>AB37/(1.02)</f>
        <v>0.94399999999999984</v>
      </c>
    </row>
    <row r="38" spans="1:46" s="24" customFormat="1" ht="25.5" customHeight="1">
      <c r="A38" s="20"/>
      <c r="B38" s="25" t="s">
        <v>124</v>
      </c>
      <c r="C38" s="22"/>
      <c r="D38" s="23"/>
      <c r="E38" s="23"/>
      <c r="F38" s="23"/>
      <c r="G38" s="77"/>
      <c r="H38" s="77">
        <v>25</v>
      </c>
      <c r="I38" s="77"/>
      <c r="J38" s="77"/>
      <c r="K38" s="77"/>
      <c r="L38" s="77"/>
      <c r="M38" s="77"/>
      <c r="N38" s="77"/>
      <c r="O38" s="79"/>
      <c r="P38" s="77"/>
      <c r="Q38" s="135">
        <v>3.54</v>
      </c>
      <c r="R38" s="198">
        <v>3.54</v>
      </c>
      <c r="S38" s="198"/>
      <c r="T38" s="198">
        <f t="shared" si="23"/>
        <v>0.92040000000000033</v>
      </c>
      <c r="U38" s="198">
        <f t="shared" si="24"/>
        <v>2.4779999999999998</v>
      </c>
      <c r="V38" s="198">
        <f t="shared" si="25"/>
        <v>0.1416</v>
      </c>
      <c r="W38" s="80"/>
      <c r="X38" s="80"/>
      <c r="Y38" s="80"/>
      <c r="Z38" s="80"/>
      <c r="AA38" s="126">
        <v>3</v>
      </c>
      <c r="AB38" s="106">
        <f t="shared" si="12"/>
        <v>3.54</v>
      </c>
      <c r="AC38" s="235"/>
      <c r="AD38" s="77">
        <v>25</v>
      </c>
      <c r="AE38" s="78"/>
      <c r="AF38" s="226"/>
      <c r="AG38" s="235"/>
      <c r="AH38" s="77"/>
      <c r="AI38" s="77"/>
      <c r="AJ38" s="78"/>
      <c r="AK38" s="226"/>
      <c r="AL38" s="77"/>
      <c r="AM38" s="77"/>
      <c r="AN38" s="77" t="s">
        <v>253</v>
      </c>
      <c r="AO38" s="77"/>
      <c r="AP38" s="77"/>
      <c r="AQ38" s="77"/>
      <c r="AR38" s="78" t="s">
        <v>271</v>
      </c>
      <c r="AS38" s="78"/>
      <c r="AT38" s="80">
        <f>AB38</f>
        <v>3.54</v>
      </c>
    </row>
    <row r="39" spans="1:46" s="24" customFormat="1" ht="34.5" customHeight="1">
      <c r="A39" s="20"/>
      <c r="B39" s="25" t="s">
        <v>318</v>
      </c>
      <c r="C39" s="22"/>
      <c r="D39" s="23"/>
      <c r="E39" s="23"/>
      <c r="F39" s="23"/>
      <c r="G39" s="77">
        <v>1969</v>
      </c>
      <c r="H39" s="77">
        <v>25</v>
      </c>
      <c r="I39" s="77"/>
      <c r="J39" s="77"/>
      <c r="K39" s="77"/>
      <c r="L39" s="77"/>
      <c r="M39" s="77"/>
      <c r="N39" s="77"/>
      <c r="O39" s="79"/>
      <c r="P39" s="77"/>
      <c r="Q39" s="135">
        <v>2.1240000000000001</v>
      </c>
      <c r="R39" s="198">
        <v>2.1240000000000001</v>
      </c>
      <c r="S39" s="198"/>
      <c r="T39" s="198">
        <f t="shared" si="23"/>
        <v>0.55224000000000018</v>
      </c>
      <c r="U39" s="198">
        <f t="shared" si="24"/>
        <v>1.4867999999999999</v>
      </c>
      <c r="V39" s="198">
        <f t="shared" si="25"/>
        <v>8.4960000000000008E-2</v>
      </c>
      <c r="W39" s="80"/>
      <c r="X39" s="80"/>
      <c r="Y39" s="80"/>
      <c r="Z39" s="80"/>
      <c r="AA39" s="126">
        <v>1.8</v>
      </c>
      <c r="AB39" s="106">
        <f t="shared" si="12"/>
        <v>2.1240000000000001</v>
      </c>
      <c r="AC39" s="235">
        <v>2012</v>
      </c>
      <c r="AD39" s="77">
        <v>25</v>
      </c>
      <c r="AE39" s="78"/>
      <c r="AF39" s="226"/>
      <c r="AG39" s="235"/>
      <c r="AH39" s="77"/>
      <c r="AI39" s="77"/>
      <c r="AJ39" s="78"/>
      <c r="AK39" s="226"/>
      <c r="AL39" s="77"/>
      <c r="AM39" s="77"/>
      <c r="AN39" s="77" t="s">
        <v>253</v>
      </c>
      <c r="AO39" s="77"/>
      <c r="AP39" s="77"/>
      <c r="AQ39" s="77"/>
      <c r="AR39" s="78" t="s">
        <v>272</v>
      </c>
      <c r="AS39" s="78"/>
      <c r="AT39" s="80">
        <f>AB39</f>
        <v>2.1240000000000001</v>
      </c>
    </row>
    <row r="40" spans="1:46" s="24" customFormat="1" ht="21" customHeight="1">
      <c r="A40" s="20"/>
      <c r="B40" s="25" t="s">
        <v>126</v>
      </c>
      <c r="C40" s="22"/>
      <c r="D40" s="23"/>
      <c r="E40" s="23"/>
      <c r="F40" s="23"/>
      <c r="G40" s="77"/>
      <c r="H40" s="77">
        <v>25</v>
      </c>
      <c r="I40" s="77"/>
      <c r="J40" s="77"/>
      <c r="K40" s="77"/>
      <c r="L40" s="77"/>
      <c r="M40" s="77"/>
      <c r="N40" s="77"/>
      <c r="O40" s="79"/>
      <c r="P40" s="77"/>
      <c r="Q40" s="135">
        <v>8.159586593257993</v>
      </c>
      <c r="R40" s="198">
        <v>8.159586593257993</v>
      </c>
      <c r="S40" s="198"/>
      <c r="T40" s="198">
        <f t="shared" si="23"/>
        <v>2.1214925142470786</v>
      </c>
      <c r="U40" s="198">
        <f t="shared" si="24"/>
        <v>5.7117106152805945</v>
      </c>
      <c r="V40" s="198">
        <f t="shared" si="25"/>
        <v>0.32638346373031973</v>
      </c>
      <c r="W40" s="80"/>
      <c r="X40" s="80"/>
      <c r="Y40" s="80"/>
      <c r="Z40" s="80"/>
      <c r="AA40" s="126">
        <v>7.1589999999999998</v>
      </c>
      <c r="AB40" s="106">
        <f t="shared" ref="AB40:AB63" si="26">AA40*1.18</f>
        <v>8.4476199999999988</v>
      </c>
      <c r="AC40" s="235"/>
      <c r="AD40" s="77">
        <v>25</v>
      </c>
      <c r="AE40" s="78"/>
      <c r="AF40" s="226"/>
      <c r="AG40" s="235"/>
      <c r="AH40" s="77"/>
      <c r="AI40" s="77"/>
      <c r="AJ40" s="78"/>
      <c r="AK40" s="226"/>
      <c r="AL40" s="77"/>
      <c r="AM40" s="77"/>
      <c r="AN40" s="77" t="s">
        <v>253</v>
      </c>
      <c r="AO40" s="77"/>
      <c r="AP40" s="77"/>
      <c r="AQ40" s="77"/>
      <c r="AR40" s="78" t="s">
        <v>271</v>
      </c>
      <c r="AS40" s="78" t="s">
        <v>276</v>
      </c>
      <c r="AT40" s="80">
        <f>AB40/(1.02*1.015)</f>
        <v>8.159586593257993</v>
      </c>
    </row>
    <row r="41" spans="1:46" s="24" customFormat="1" ht="47.25">
      <c r="A41" s="20"/>
      <c r="B41" s="25" t="s">
        <v>127</v>
      </c>
      <c r="C41" s="22"/>
      <c r="D41" s="23"/>
      <c r="E41" s="23"/>
      <c r="F41" s="23"/>
      <c r="G41" s="78" t="s">
        <v>244</v>
      </c>
      <c r="H41" s="77">
        <v>25</v>
      </c>
      <c r="I41" s="77"/>
      <c r="J41" s="77"/>
      <c r="K41" s="77"/>
      <c r="L41" s="77"/>
      <c r="M41" s="77"/>
      <c r="N41" s="77"/>
      <c r="O41" s="79"/>
      <c r="P41" s="77"/>
      <c r="Q41" s="135">
        <v>3.3759876364338841</v>
      </c>
      <c r="R41" s="198">
        <v>3.3759876364338841</v>
      </c>
      <c r="S41" s="198"/>
      <c r="T41" s="198">
        <f t="shared" si="23"/>
        <v>0.87775678547281011</v>
      </c>
      <c r="U41" s="198">
        <f t="shared" si="24"/>
        <v>2.3631913455037186</v>
      </c>
      <c r="V41" s="198">
        <f t="shared" si="25"/>
        <v>0.13503950545735538</v>
      </c>
      <c r="W41" s="80"/>
      <c r="X41" s="80"/>
      <c r="Y41" s="80"/>
      <c r="Z41" s="80"/>
      <c r="AA41" s="126">
        <v>2.9620000000000002</v>
      </c>
      <c r="AB41" s="106">
        <f t="shared" si="26"/>
        <v>3.4951599999999998</v>
      </c>
      <c r="AC41" s="235">
        <v>2012</v>
      </c>
      <c r="AD41" s="77">
        <v>25</v>
      </c>
      <c r="AE41" s="78"/>
      <c r="AF41" s="226"/>
      <c r="AG41" s="235"/>
      <c r="AH41" s="77"/>
      <c r="AI41" s="77"/>
      <c r="AJ41" s="78"/>
      <c r="AK41" s="226"/>
      <c r="AL41" s="77"/>
      <c r="AM41" s="77"/>
      <c r="AN41" s="77" t="s">
        <v>253</v>
      </c>
      <c r="AO41" s="77"/>
      <c r="AP41" s="77"/>
      <c r="AQ41" s="77"/>
      <c r="AR41" s="78" t="s">
        <v>271</v>
      </c>
      <c r="AS41" s="78" t="s">
        <v>276</v>
      </c>
      <c r="AT41" s="80">
        <f>AB41/(1.02*1.015)</f>
        <v>3.3759876364338841</v>
      </c>
    </row>
    <row r="42" spans="1:46" s="17" customFormat="1" ht="31.5">
      <c r="A42" s="8"/>
      <c r="B42" s="18" t="s">
        <v>56</v>
      </c>
      <c r="C42" s="14"/>
      <c r="D42" s="16">
        <f>SUBTOTAL(9,D43:D46)</f>
        <v>0</v>
      </c>
      <c r="E42" s="16">
        <f>SUBTOTAL(9,E43:E46)</f>
        <v>0</v>
      </c>
      <c r="F42" s="16">
        <f>SUBTOTAL(9,F43:F46)</f>
        <v>0</v>
      </c>
      <c r="G42" s="75"/>
      <c r="H42" s="75"/>
      <c r="I42" s="75"/>
      <c r="J42" s="75"/>
      <c r="K42" s="75"/>
      <c r="L42" s="75"/>
      <c r="M42" s="75"/>
      <c r="N42" s="75"/>
      <c r="O42" s="94">
        <f>SUBTOTAL(9,O43:O46)</f>
        <v>0</v>
      </c>
      <c r="P42" s="75">
        <f>SUBTOTAL(9,P43:P46)</f>
        <v>0</v>
      </c>
      <c r="Q42" s="134">
        <v>207.00077941447822</v>
      </c>
      <c r="R42" s="197">
        <v>207.00077941447822</v>
      </c>
      <c r="S42" s="197">
        <f t="shared" ref="S42:Z42" si="27">SUBTOTAL(9,S43:S46)</f>
        <v>0</v>
      </c>
      <c r="T42" s="197">
        <f t="shared" si="27"/>
        <v>53.820202647764333</v>
      </c>
      <c r="U42" s="197">
        <f t="shared" si="27"/>
        <v>144.90054559013473</v>
      </c>
      <c r="V42" s="197">
        <f t="shared" si="27"/>
        <v>8.2800311765791292</v>
      </c>
      <c r="W42" s="76">
        <f t="shared" si="27"/>
        <v>0</v>
      </c>
      <c r="X42" s="76">
        <f t="shared" si="27"/>
        <v>0</v>
      </c>
      <c r="Y42" s="76">
        <f t="shared" si="27"/>
        <v>0</v>
      </c>
      <c r="Z42" s="76">
        <f t="shared" si="27"/>
        <v>0</v>
      </c>
      <c r="AA42" s="106"/>
      <c r="AB42" s="106">
        <f t="shared" si="26"/>
        <v>0</v>
      </c>
      <c r="AC42" s="234"/>
      <c r="AD42" s="75"/>
      <c r="AE42" s="218"/>
      <c r="AF42" s="225">
        <f>SUBTOTAL(9,AF43:AF46)</f>
        <v>80.3</v>
      </c>
      <c r="AG42" s="234"/>
      <c r="AH42" s="75"/>
      <c r="AI42" s="75"/>
      <c r="AJ42" s="218"/>
      <c r="AK42" s="225">
        <f t="shared" ref="AK42:AQ42" si="28">SUBTOTAL(9,AK43:AK46)</f>
        <v>0</v>
      </c>
      <c r="AL42" s="75">
        <f t="shared" si="28"/>
        <v>0</v>
      </c>
      <c r="AM42" s="75">
        <f t="shared" si="28"/>
        <v>0</v>
      </c>
      <c r="AN42" s="75">
        <f t="shared" si="28"/>
        <v>0</v>
      </c>
      <c r="AO42" s="75">
        <f t="shared" si="28"/>
        <v>0</v>
      </c>
      <c r="AP42" s="75">
        <f t="shared" si="28"/>
        <v>0</v>
      </c>
      <c r="AQ42" s="75">
        <f t="shared" si="28"/>
        <v>0</v>
      </c>
      <c r="AR42" s="78"/>
      <c r="AS42" s="114"/>
      <c r="AT42" s="76">
        <f>SUBTOTAL(9,AT43:AT46)</f>
        <v>207.00077941447822</v>
      </c>
    </row>
    <row r="43" spans="1:46" s="24" customFormat="1" ht="47.25">
      <c r="A43" s="20"/>
      <c r="B43" s="25" t="s">
        <v>282</v>
      </c>
      <c r="C43" s="22"/>
      <c r="D43" s="23"/>
      <c r="E43" s="23"/>
      <c r="F43" s="23"/>
      <c r="G43" s="77">
        <v>1964</v>
      </c>
      <c r="H43" s="77">
        <v>25</v>
      </c>
      <c r="I43" s="70" t="s">
        <v>245</v>
      </c>
      <c r="J43" s="77">
        <v>10</v>
      </c>
      <c r="K43" s="77"/>
      <c r="L43" s="77"/>
      <c r="M43" s="77"/>
      <c r="N43" s="77"/>
      <c r="O43" s="79"/>
      <c r="P43" s="77"/>
      <c r="Q43" s="135">
        <v>19.824033403050535</v>
      </c>
      <c r="R43" s="198">
        <v>19.824033403050535</v>
      </c>
      <c r="S43" s="198"/>
      <c r="T43" s="198">
        <f>R43-U43-V43</f>
        <v>5.1542486847931395</v>
      </c>
      <c r="U43" s="198">
        <f>R43*0.7</f>
        <v>13.876823382135374</v>
      </c>
      <c r="V43" s="198">
        <f>R43*0.04</f>
        <v>0.79296133612202147</v>
      </c>
      <c r="W43" s="80"/>
      <c r="X43" s="80"/>
      <c r="Y43" s="80"/>
      <c r="Z43" s="80"/>
      <c r="AA43" s="126">
        <v>17.567</v>
      </c>
      <c r="AB43" s="106">
        <f t="shared" si="26"/>
        <v>20.72906</v>
      </c>
      <c r="AC43" s="235">
        <v>2012</v>
      </c>
      <c r="AD43" s="77">
        <v>25</v>
      </c>
      <c r="AE43" s="83" t="s">
        <v>246</v>
      </c>
      <c r="AF43" s="226">
        <v>16</v>
      </c>
      <c r="AG43" s="235"/>
      <c r="AH43" s="77"/>
      <c r="AI43" s="77"/>
      <c r="AJ43" s="78"/>
      <c r="AK43" s="226"/>
      <c r="AL43" s="77"/>
      <c r="AM43" s="77"/>
      <c r="AN43" s="77" t="s">
        <v>253</v>
      </c>
      <c r="AO43" s="77"/>
      <c r="AP43" s="77"/>
      <c r="AQ43" s="77"/>
      <c r="AR43" s="78" t="s">
        <v>285</v>
      </c>
      <c r="AS43" s="78" t="s">
        <v>279</v>
      </c>
      <c r="AT43" s="80">
        <f>AB43/(1.02*1.015*1.01)</f>
        <v>19.824033403050535</v>
      </c>
    </row>
    <row r="44" spans="1:46" s="24" customFormat="1" ht="47.25">
      <c r="A44" s="20"/>
      <c r="B44" s="25" t="s">
        <v>130</v>
      </c>
      <c r="C44" s="22"/>
      <c r="D44" s="23"/>
      <c r="E44" s="23"/>
      <c r="F44" s="23"/>
      <c r="G44" s="77">
        <v>1957</v>
      </c>
      <c r="H44" s="77">
        <v>25</v>
      </c>
      <c r="I44" s="71" t="s">
        <v>247</v>
      </c>
      <c r="J44" s="77">
        <v>20</v>
      </c>
      <c r="K44" s="77"/>
      <c r="L44" s="77"/>
      <c r="M44" s="77"/>
      <c r="N44" s="77"/>
      <c r="O44" s="79"/>
      <c r="P44" s="77"/>
      <c r="Q44" s="135">
        <v>153.45812807881774</v>
      </c>
      <c r="R44" s="198">
        <v>153.45812807881774</v>
      </c>
      <c r="S44" s="198"/>
      <c r="T44" s="198">
        <f>R44-U44-V44</f>
        <v>39.899113300492616</v>
      </c>
      <c r="U44" s="198">
        <f>R44*0.7</f>
        <v>107.42068965517241</v>
      </c>
      <c r="V44" s="198">
        <f>R44*0.04</f>
        <v>6.1383251231527094</v>
      </c>
      <c r="W44" s="80"/>
      <c r="X44" s="80"/>
      <c r="Y44" s="80"/>
      <c r="Z44" s="80"/>
      <c r="AA44" s="126">
        <v>132</v>
      </c>
      <c r="AB44" s="106">
        <f t="shared" si="26"/>
        <v>155.76</v>
      </c>
      <c r="AC44" s="235">
        <v>2012</v>
      </c>
      <c r="AD44" s="77">
        <v>25</v>
      </c>
      <c r="AE44" s="71" t="s">
        <v>248</v>
      </c>
      <c r="AF44" s="226">
        <v>50</v>
      </c>
      <c r="AG44" s="235"/>
      <c r="AH44" s="77"/>
      <c r="AI44" s="77"/>
      <c r="AJ44" s="78"/>
      <c r="AK44" s="226"/>
      <c r="AL44" s="77"/>
      <c r="AM44" s="77"/>
      <c r="AN44" s="77" t="s">
        <v>253</v>
      </c>
      <c r="AO44" s="77"/>
      <c r="AP44" s="77"/>
      <c r="AQ44" s="77"/>
      <c r="AR44" s="78" t="s">
        <v>285</v>
      </c>
      <c r="AS44" s="78" t="s">
        <v>280</v>
      </c>
      <c r="AT44" s="80">
        <f>AB44/1.015</f>
        <v>153.45812807881774</v>
      </c>
    </row>
    <row r="45" spans="1:46" s="24" customFormat="1" ht="49.5" customHeight="1">
      <c r="A45" s="20"/>
      <c r="B45" s="25" t="s">
        <v>283</v>
      </c>
      <c r="C45" s="22"/>
      <c r="D45" s="23"/>
      <c r="E45" s="23"/>
      <c r="F45" s="23"/>
      <c r="G45" s="77">
        <v>1972</v>
      </c>
      <c r="H45" s="77">
        <v>25</v>
      </c>
      <c r="I45" s="71" t="s">
        <v>249</v>
      </c>
      <c r="J45" s="77">
        <v>5</v>
      </c>
      <c r="K45" s="77"/>
      <c r="L45" s="77"/>
      <c r="M45" s="77"/>
      <c r="N45" s="77"/>
      <c r="O45" s="79"/>
      <c r="P45" s="77"/>
      <c r="Q45" s="135">
        <v>21.423300970873786</v>
      </c>
      <c r="R45" s="198">
        <v>21.423300970873786</v>
      </c>
      <c r="S45" s="198"/>
      <c r="T45" s="198">
        <f>R45-U45-V45</f>
        <v>5.5700582524271844</v>
      </c>
      <c r="U45" s="198">
        <f>R45*0.7</f>
        <v>14.99631067961165</v>
      </c>
      <c r="V45" s="198">
        <f>R45*0.04</f>
        <v>0.8569320388349515</v>
      </c>
      <c r="W45" s="80"/>
      <c r="X45" s="80"/>
      <c r="Y45" s="80"/>
      <c r="Z45" s="80"/>
      <c r="AA45" s="126">
        <v>19.074000000000002</v>
      </c>
      <c r="AB45" s="106">
        <f t="shared" si="26"/>
        <v>22.50732</v>
      </c>
      <c r="AC45" s="235">
        <v>2012</v>
      </c>
      <c r="AD45" s="77">
        <v>25</v>
      </c>
      <c r="AE45" s="83" t="s">
        <v>250</v>
      </c>
      <c r="AF45" s="226">
        <v>8</v>
      </c>
      <c r="AG45" s="235"/>
      <c r="AH45" s="77"/>
      <c r="AI45" s="77"/>
      <c r="AJ45" s="78"/>
      <c r="AK45" s="226"/>
      <c r="AL45" s="77"/>
      <c r="AM45" s="77"/>
      <c r="AN45" s="77" t="s">
        <v>253</v>
      </c>
      <c r="AO45" s="77"/>
      <c r="AP45" s="77"/>
      <c r="AQ45" s="77"/>
      <c r="AR45" s="78" t="s">
        <v>285</v>
      </c>
      <c r="AS45" s="78" t="s">
        <v>284</v>
      </c>
      <c r="AT45" s="80">
        <f>AB45/(1.02*1.03)</f>
        <v>21.423300970873786</v>
      </c>
    </row>
    <row r="46" spans="1:46" s="24" customFormat="1" ht="49.5" customHeight="1">
      <c r="A46" s="20"/>
      <c r="B46" s="25" t="s">
        <v>286</v>
      </c>
      <c r="C46" s="22"/>
      <c r="D46" s="23"/>
      <c r="E46" s="23"/>
      <c r="F46" s="23"/>
      <c r="G46" s="77">
        <v>1978</v>
      </c>
      <c r="H46" s="77">
        <v>25</v>
      </c>
      <c r="I46" s="71" t="s">
        <v>251</v>
      </c>
      <c r="J46" s="77">
        <v>4</v>
      </c>
      <c r="K46" s="77"/>
      <c r="L46" s="77"/>
      <c r="M46" s="77"/>
      <c r="N46" s="77"/>
      <c r="O46" s="79"/>
      <c r="P46" s="77"/>
      <c r="Q46" s="135">
        <v>12.29531696173615</v>
      </c>
      <c r="R46" s="198">
        <v>12.29531696173615</v>
      </c>
      <c r="S46" s="198"/>
      <c r="T46" s="198">
        <f>R46-U46-V46</f>
        <v>3.1967824100513993</v>
      </c>
      <c r="U46" s="198">
        <f>R46*0.7</f>
        <v>8.6067218732153048</v>
      </c>
      <c r="V46" s="198">
        <f>R46*0.04</f>
        <v>0.49181267846944599</v>
      </c>
      <c r="W46" s="80"/>
      <c r="X46" s="80"/>
      <c r="Y46" s="80"/>
      <c r="Z46" s="80"/>
      <c r="AA46" s="126">
        <v>10.946999999999999</v>
      </c>
      <c r="AB46" s="106">
        <f t="shared" si="26"/>
        <v>12.917459999999998</v>
      </c>
      <c r="AC46" s="235">
        <v>2012</v>
      </c>
      <c r="AD46" s="77">
        <v>25</v>
      </c>
      <c r="AE46" s="71" t="s">
        <v>252</v>
      </c>
      <c r="AF46" s="226">
        <v>6.3</v>
      </c>
      <c r="AG46" s="235"/>
      <c r="AH46" s="77"/>
      <c r="AI46" s="77"/>
      <c r="AJ46" s="78"/>
      <c r="AK46" s="226"/>
      <c r="AL46" s="77"/>
      <c r="AM46" s="77"/>
      <c r="AN46" s="77" t="s">
        <v>253</v>
      </c>
      <c r="AO46" s="77"/>
      <c r="AP46" s="77"/>
      <c r="AQ46" s="77"/>
      <c r="AR46" s="78" t="s">
        <v>285</v>
      </c>
      <c r="AS46" s="78" t="s">
        <v>284</v>
      </c>
      <c r="AT46" s="80">
        <f>AB46/(1.02*1.03)</f>
        <v>12.29531696173615</v>
      </c>
    </row>
    <row r="47" spans="1:46" s="17" customFormat="1">
      <c r="A47" s="8" t="s">
        <v>60</v>
      </c>
      <c r="B47" s="15" t="s">
        <v>61</v>
      </c>
      <c r="C47" s="14"/>
      <c r="D47" s="75">
        <f>D48</f>
        <v>0</v>
      </c>
      <c r="E47" s="75">
        <f>E48</f>
        <v>0</v>
      </c>
      <c r="F47" s="75">
        <f>F48</f>
        <v>0</v>
      </c>
      <c r="G47" s="75"/>
      <c r="H47" s="75"/>
      <c r="I47" s="75"/>
      <c r="J47" s="75"/>
      <c r="K47" s="75"/>
      <c r="L47" s="75"/>
      <c r="M47" s="75"/>
      <c r="N47" s="75"/>
      <c r="O47" s="75">
        <f>O48</f>
        <v>0</v>
      </c>
      <c r="P47" s="75">
        <f>P48</f>
        <v>0</v>
      </c>
      <c r="Q47" s="134">
        <v>1.8540000000000001</v>
      </c>
      <c r="R47" s="197">
        <v>1.8540000000000001</v>
      </c>
      <c r="S47" s="197">
        <f>S48</f>
        <v>1.8540000000000001</v>
      </c>
      <c r="T47" s="197">
        <f t="shared" ref="T47:Z47" si="29">T48</f>
        <v>0</v>
      </c>
      <c r="U47" s="197">
        <f t="shared" si="29"/>
        <v>0</v>
      </c>
      <c r="V47" s="197">
        <f t="shared" si="29"/>
        <v>0</v>
      </c>
      <c r="W47" s="76">
        <f t="shared" si="29"/>
        <v>0</v>
      </c>
      <c r="X47" s="76">
        <f t="shared" si="29"/>
        <v>0</v>
      </c>
      <c r="Y47" s="76">
        <f t="shared" si="29"/>
        <v>0</v>
      </c>
      <c r="Z47" s="76">
        <f t="shared" si="29"/>
        <v>0</v>
      </c>
      <c r="AA47" s="106"/>
      <c r="AB47" s="106">
        <f t="shared" si="26"/>
        <v>0</v>
      </c>
      <c r="AC47" s="234"/>
      <c r="AD47" s="75"/>
      <c r="AE47" s="218"/>
      <c r="AF47" s="225">
        <f>AF48</f>
        <v>0</v>
      </c>
      <c r="AG47" s="234"/>
      <c r="AH47" s="75"/>
      <c r="AI47" s="75"/>
      <c r="AJ47" s="218"/>
      <c r="AK47" s="225">
        <f>AK48</f>
        <v>0</v>
      </c>
      <c r="AL47" s="76">
        <f>AL48</f>
        <v>0</v>
      </c>
      <c r="AM47" s="75" t="e">
        <f>#REF!+AM48+#REF!</f>
        <v>#REF!</v>
      </c>
      <c r="AN47" s="75" t="e">
        <f>#REF!+AN48+#REF!</f>
        <v>#REF!</v>
      </c>
      <c r="AO47" s="75" t="e">
        <f>#REF!+AO48+#REF!</f>
        <v>#REF!</v>
      </c>
      <c r="AP47" s="75" t="e">
        <f>#REF!+AP48+#REF!</f>
        <v>#REF!</v>
      </c>
      <c r="AQ47" s="75" t="e">
        <f>#REF!+AQ48+#REF!</f>
        <v>#REF!</v>
      </c>
      <c r="AR47" s="114"/>
      <c r="AS47" s="114"/>
      <c r="AT47" s="76" t="e">
        <f>#REF!+AT48+#REF!</f>
        <v>#REF!</v>
      </c>
    </row>
    <row r="48" spans="1:46" s="17" customFormat="1">
      <c r="A48" s="8"/>
      <c r="B48" s="15" t="s">
        <v>63</v>
      </c>
      <c r="C48" s="14"/>
      <c r="D48" s="16">
        <f>SUBTOTAL(9,D49:D51)</f>
        <v>0</v>
      </c>
      <c r="E48" s="16">
        <f>SUBTOTAL(9,E49:E51)</f>
        <v>0</v>
      </c>
      <c r="F48" s="16">
        <f>SUBTOTAL(9,F49:F51)</f>
        <v>0</v>
      </c>
      <c r="G48" s="75"/>
      <c r="H48" s="75"/>
      <c r="I48" s="75"/>
      <c r="J48" s="75"/>
      <c r="K48" s="75"/>
      <c r="L48" s="75"/>
      <c r="M48" s="75"/>
      <c r="N48" s="75"/>
      <c r="O48" s="94">
        <f>SUBTOTAL(9,O49:O51)</f>
        <v>0</v>
      </c>
      <c r="P48" s="75">
        <f>SUBTOTAL(9,P49:P51)</f>
        <v>0</v>
      </c>
      <c r="Q48" s="134">
        <v>1.8540000000000001</v>
      </c>
      <c r="R48" s="197">
        <v>1.8540000000000001</v>
      </c>
      <c r="S48" s="197">
        <f t="shared" ref="S48:Z48" si="30">SUBTOTAL(9,S49:S51)</f>
        <v>1.8540000000000001</v>
      </c>
      <c r="T48" s="197">
        <f t="shared" si="30"/>
        <v>0</v>
      </c>
      <c r="U48" s="197">
        <f t="shared" si="30"/>
        <v>0</v>
      </c>
      <c r="V48" s="197">
        <f t="shared" si="30"/>
        <v>0</v>
      </c>
      <c r="W48" s="76">
        <f t="shared" si="30"/>
        <v>0</v>
      </c>
      <c r="X48" s="76">
        <f t="shared" si="30"/>
        <v>0</v>
      </c>
      <c r="Y48" s="76">
        <f t="shared" si="30"/>
        <v>0</v>
      </c>
      <c r="Z48" s="76">
        <f t="shared" si="30"/>
        <v>0</v>
      </c>
      <c r="AA48" s="106"/>
      <c r="AB48" s="106">
        <f t="shared" si="26"/>
        <v>0</v>
      </c>
      <c r="AC48" s="234"/>
      <c r="AD48" s="75"/>
      <c r="AE48" s="218"/>
      <c r="AF48" s="225">
        <f>SUBTOTAL(9,AF49:AF51)</f>
        <v>0</v>
      </c>
      <c r="AG48" s="234"/>
      <c r="AH48" s="75"/>
      <c r="AI48" s="75"/>
      <c r="AJ48" s="218"/>
      <c r="AK48" s="225">
        <f t="shared" ref="AK48:AQ48" si="31">SUBTOTAL(9,AK49:AK51)</f>
        <v>0</v>
      </c>
      <c r="AL48" s="75">
        <f t="shared" si="31"/>
        <v>0</v>
      </c>
      <c r="AM48" s="75">
        <f t="shared" si="31"/>
        <v>0</v>
      </c>
      <c r="AN48" s="75">
        <f t="shared" si="31"/>
        <v>0</v>
      </c>
      <c r="AO48" s="75">
        <f t="shared" si="31"/>
        <v>0</v>
      </c>
      <c r="AP48" s="75">
        <f t="shared" si="31"/>
        <v>0</v>
      </c>
      <c r="AQ48" s="75">
        <f t="shared" si="31"/>
        <v>0</v>
      </c>
      <c r="AR48" s="114"/>
      <c r="AS48" s="114"/>
      <c r="AT48" s="76">
        <f>SUBTOTAL(9,AT49:AT51)</f>
        <v>1.8540000000000001</v>
      </c>
    </row>
    <row r="49" spans="1:46" s="24" customFormat="1">
      <c r="A49" s="20"/>
      <c r="B49" s="25" t="s">
        <v>293</v>
      </c>
      <c r="C49" s="22"/>
      <c r="D49" s="23"/>
      <c r="E49" s="23"/>
      <c r="F49" s="23"/>
      <c r="G49" s="77"/>
      <c r="H49" s="77"/>
      <c r="I49" s="77"/>
      <c r="J49" s="77"/>
      <c r="K49" s="77"/>
      <c r="L49" s="77"/>
      <c r="M49" s="77"/>
      <c r="N49" s="77"/>
      <c r="O49" s="79"/>
      <c r="P49" s="77"/>
      <c r="Q49" s="135"/>
      <c r="R49" s="198"/>
      <c r="S49" s="198"/>
      <c r="T49" s="198">
        <f>R49-U49-V49</f>
        <v>0</v>
      </c>
      <c r="U49" s="198">
        <f>R49*0.6</f>
        <v>0</v>
      </c>
      <c r="V49" s="198">
        <f>R49*0.02</f>
        <v>0</v>
      </c>
      <c r="W49" s="80"/>
      <c r="X49" s="80"/>
      <c r="Y49" s="80"/>
      <c r="Z49" s="80"/>
      <c r="AA49" s="126">
        <v>89.197000000000003</v>
      </c>
      <c r="AB49" s="106">
        <f t="shared" si="26"/>
        <v>105.25246</v>
      </c>
      <c r="AC49" s="235"/>
      <c r="AD49" s="77"/>
      <c r="AE49" s="78"/>
      <c r="AF49" s="226"/>
      <c r="AG49" s="235"/>
      <c r="AH49" s="77"/>
      <c r="AI49" s="77"/>
      <c r="AJ49" s="78"/>
      <c r="AK49" s="226"/>
      <c r="AL49" s="77"/>
      <c r="AM49" s="77"/>
      <c r="AN49" s="77" t="s">
        <v>253</v>
      </c>
      <c r="AO49" s="77"/>
      <c r="AP49" s="77"/>
      <c r="AQ49" s="77"/>
      <c r="AR49" s="115"/>
      <c r="AS49" s="115"/>
      <c r="AT49" s="80"/>
    </row>
    <row r="50" spans="1:46" s="24" customFormat="1" ht="39" customHeight="1">
      <c r="A50" s="20"/>
      <c r="B50" s="26" t="s">
        <v>396</v>
      </c>
      <c r="C50" s="22"/>
      <c r="D50" s="23"/>
      <c r="E50" s="23"/>
      <c r="F50" s="23"/>
      <c r="G50" s="77"/>
      <c r="H50" s="77"/>
      <c r="I50" s="77"/>
      <c r="J50" s="77"/>
      <c r="K50" s="77"/>
      <c r="L50" s="77"/>
      <c r="M50" s="77"/>
      <c r="N50" s="77"/>
      <c r="O50" s="79"/>
      <c r="P50" s="77"/>
      <c r="Q50" s="135">
        <v>0.94</v>
      </c>
      <c r="R50" s="198">
        <v>0.94</v>
      </c>
      <c r="S50" s="198">
        <v>0.94</v>
      </c>
      <c r="T50" s="198"/>
      <c r="U50" s="198"/>
      <c r="V50" s="198"/>
      <c r="W50" s="80"/>
      <c r="X50" s="80"/>
      <c r="Y50" s="80"/>
      <c r="Z50" s="80"/>
      <c r="AA50" s="106"/>
      <c r="AB50" s="106"/>
      <c r="AC50" s="235"/>
      <c r="AD50" s="77"/>
      <c r="AE50" s="78"/>
      <c r="AF50" s="226"/>
      <c r="AG50" s="235"/>
      <c r="AH50" s="77"/>
      <c r="AI50" s="77"/>
      <c r="AJ50" s="78"/>
      <c r="AK50" s="226"/>
      <c r="AL50" s="77"/>
      <c r="AM50" s="77"/>
      <c r="AN50" s="77" t="s">
        <v>253</v>
      </c>
      <c r="AO50" s="77"/>
      <c r="AP50" s="77"/>
      <c r="AQ50" s="77"/>
      <c r="AR50" s="78" t="s">
        <v>315</v>
      </c>
      <c r="AS50" s="78" t="s">
        <v>317</v>
      </c>
      <c r="AT50" s="80">
        <v>0.94</v>
      </c>
    </row>
    <row r="51" spans="1:46" s="24" customFormat="1" ht="36.75" customHeight="1">
      <c r="A51" s="20"/>
      <c r="B51" s="26" t="s">
        <v>397</v>
      </c>
      <c r="C51" s="22"/>
      <c r="D51" s="23"/>
      <c r="E51" s="23"/>
      <c r="F51" s="23"/>
      <c r="G51" s="77"/>
      <c r="H51" s="77"/>
      <c r="I51" s="77"/>
      <c r="J51" s="77"/>
      <c r="K51" s="77"/>
      <c r="L51" s="77"/>
      <c r="M51" s="77"/>
      <c r="N51" s="77"/>
      <c r="O51" s="79"/>
      <c r="P51" s="77"/>
      <c r="Q51" s="135">
        <v>0.91400000000000003</v>
      </c>
      <c r="R51" s="198">
        <v>0.91400000000000003</v>
      </c>
      <c r="S51" s="198">
        <v>0.91400000000000003</v>
      </c>
      <c r="T51" s="198"/>
      <c r="U51" s="198"/>
      <c r="V51" s="198"/>
      <c r="W51" s="80"/>
      <c r="X51" s="80"/>
      <c r="Y51" s="80"/>
      <c r="Z51" s="80"/>
      <c r="AA51" s="106"/>
      <c r="AB51" s="106"/>
      <c r="AC51" s="235"/>
      <c r="AD51" s="77"/>
      <c r="AE51" s="78"/>
      <c r="AF51" s="226"/>
      <c r="AG51" s="235"/>
      <c r="AH51" s="77"/>
      <c r="AI51" s="77"/>
      <c r="AJ51" s="78"/>
      <c r="AK51" s="226"/>
      <c r="AL51" s="77"/>
      <c r="AM51" s="77"/>
      <c r="AN51" s="77" t="s">
        <v>253</v>
      </c>
      <c r="AO51" s="77"/>
      <c r="AP51" s="77"/>
      <c r="AQ51" s="77"/>
      <c r="AR51" s="78" t="s">
        <v>336</v>
      </c>
      <c r="AS51" s="78" t="s">
        <v>316</v>
      </c>
      <c r="AT51" s="80">
        <v>0.91400000000000003</v>
      </c>
    </row>
    <row r="52" spans="1:46" s="17" customFormat="1">
      <c r="A52" s="8" t="s">
        <v>65</v>
      </c>
      <c r="B52" s="32" t="s">
        <v>66</v>
      </c>
      <c r="C52" s="16"/>
      <c r="D52" s="16">
        <f>SUBTOTAL(9,D53:D63)</f>
        <v>0</v>
      </c>
      <c r="E52" s="16">
        <f>SUBTOTAL(9,E53:E63)</f>
        <v>0</v>
      </c>
      <c r="F52" s="16">
        <f>SUBTOTAL(9,F53:F63)</f>
        <v>0</v>
      </c>
      <c r="G52" s="75"/>
      <c r="H52" s="75"/>
      <c r="I52" s="75"/>
      <c r="J52" s="75"/>
      <c r="K52" s="75"/>
      <c r="L52" s="75"/>
      <c r="M52" s="75"/>
      <c r="N52" s="75"/>
      <c r="O52" s="94">
        <f>SUBTOTAL(9,O53:O63)</f>
        <v>0</v>
      </c>
      <c r="P52" s="75">
        <f>SUBTOTAL(9,P53:P63)</f>
        <v>0</v>
      </c>
      <c r="Q52" s="134">
        <v>30.522666666666666</v>
      </c>
      <c r="R52" s="197">
        <v>30.522666666666666</v>
      </c>
      <c r="S52" s="197">
        <f t="shared" ref="S52:Z52" si="32">SUBTOTAL(9,S53:S63)</f>
        <v>29.91221333333333</v>
      </c>
      <c r="T52" s="197">
        <f t="shared" si="32"/>
        <v>0</v>
      </c>
      <c r="U52" s="197">
        <f t="shared" si="32"/>
        <v>0</v>
      </c>
      <c r="V52" s="197">
        <f t="shared" si="32"/>
        <v>0.61045333333333329</v>
      </c>
      <c r="W52" s="76">
        <f t="shared" si="32"/>
        <v>0</v>
      </c>
      <c r="X52" s="76">
        <f t="shared" si="32"/>
        <v>0</v>
      </c>
      <c r="Y52" s="76">
        <f t="shared" si="32"/>
        <v>0</v>
      </c>
      <c r="Z52" s="76">
        <f t="shared" si="32"/>
        <v>0</v>
      </c>
      <c r="AA52" s="106"/>
      <c r="AB52" s="106">
        <f t="shared" si="26"/>
        <v>0</v>
      </c>
      <c r="AC52" s="234"/>
      <c r="AD52" s="75"/>
      <c r="AE52" s="218"/>
      <c r="AF52" s="225">
        <f>SUBTOTAL(9,AF53:AF63)</f>
        <v>0</v>
      </c>
      <c r="AG52" s="234"/>
      <c r="AH52" s="75"/>
      <c r="AI52" s="75"/>
      <c r="AJ52" s="218"/>
      <c r="AK52" s="225">
        <f t="shared" ref="AK52:AQ52" si="33">SUBTOTAL(9,AK53:AK63)</f>
        <v>0</v>
      </c>
      <c r="AL52" s="75">
        <f t="shared" si="33"/>
        <v>0</v>
      </c>
      <c r="AM52" s="75">
        <f t="shared" si="33"/>
        <v>0</v>
      </c>
      <c r="AN52" s="75">
        <f t="shared" si="33"/>
        <v>0</v>
      </c>
      <c r="AO52" s="75">
        <f t="shared" si="33"/>
        <v>0</v>
      </c>
      <c r="AP52" s="75">
        <f t="shared" si="33"/>
        <v>0</v>
      </c>
      <c r="AQ52" s="75">
        <f t="shared" si="33"/>
        <v>0</v>
      </c>
      <c r="AR52" s="114"/>
      <c r="AS52" s="114"/>
      <c r="AT52" s="76">
        <f>SUBTOTAL(9,AT53:AT63)</f>
        <v>30.522666666666666</v>
      </c>
    </row>
    <row r="53" spans="1:46" s="24" customFormat="1" ht="34.5" customHeight="1">
      <c r="A53" s="20"/>
      <c r="B53" s="25" t="s">
        <v>149</v>
      </c>
      <c r="C53" s="23"/>
      <c r="D53" s="23"/>
      <c r="E53" s="23"/>
      <c r="F53" s="23"/>
      <c r="G53" s="77"/>
      <c r="H53" s="77"/>
      <c r="I53" s="77"/>
      <c r="J53" s="77"/>
      <c r="K53" s="77"/>
      <c r="L53" s="77"/>
      <c r="M53" s="77"/>
      <c r="N53" s="77"/>
      <c r="O53" s="79"/>
      <c r="P53" s="77"/>
      <c r="Q53" s="135">
        <v>0.56917647058823528</v>
      </c>
      <c r="R53" s="198">
        <v>0.56917647058823528</v>
      </c>
      <c r="S53" s="198">
        <f t="shared" ref="S53:S63" si="34">R53-V53</f>
        <v>0.5577929411764706</v>
      </c>
      <c r="T53" s="198"/>
      <c r="U53" s="198"/>
      <c r="V53" s="198">
        <f t="shared" ref="V53:V63" si="35">R53*0.02</f>
        <v>1.1383529411764706E-2</v>
      </c>
      <c r="W53" s="80"/>
      <c r="X53" s="80"/>
      <c r="Y53" s="80"/>
      <c r="Z53" s="80"/>
      <c r="AA53" s="126">
        <v>0.49199999999999999</v>
      </c>
      <c r="AB53" s="106">
        <f t="shared" si="26"/>
        <v>0.58055999999999996</v>
      </c>
      <c r="AC53" s="235"/>
      <c r="AD53" s="77"/>
      <c r="AE53" s="78"/>
      <c r="AF53" s="226"/>
      <c r="AG53" s="235"/>
      <c r="AH53" s="77"/>
      <c r="AI53" s="77"/>
      <c r="AJ53" s="78"/>
      <c r="AK53" s="226"/>
      <c r="AL53" s="77"/>
      <c r="AM53" s="77"/>
      <c r="AN53" s="77"/>
      <c r="AO53" s="77"/>
      <c r="AP53" s="77"/>
      <c r="AQ53" s="77"/>
      <c r="AR53" s="78" t="s">
        <v>296</v>
      </c>
      <c r="AS53" s="78" t="s">
        <v>281</v>
      </c>
      <c r="AT53" s="80">
        <f>AB53/1.02</f>
        <v>0.56917647058823528</v>
      </c>
    </row>
    <row r="54" spans="1:46" s="24" customFormat="1" ht="54" customHeight="1">
      <c r="A54" s="20"/>
      <c r="B54" s="25" t="s">
        <v>150</v>
      </c>
      <c r="C54" s="23"/>
      <c r="D54" s="23"/>
      <c r="E54" s="23"/>
      <c r="F54" s="23"/>
      <c r="G54" s="77"/>
      <c r="H54" s="77"/>
      <c r="I54" s="77"/>
      <c r="J54" s="77"/>
      <c r="K54" s="77"/>
      <c r="L54" s="77"/>
      <c r="M54" s="77"/>
      <c r="N54" s="77"/>
      <c r="O54" s="79"/>
      <c r="P54" s="77"/>
      <c r="Q54" s="135">
        <v>3.2264901960784313</v>
      </c>
      <c r="R54" s="198">
        <v>3.2264901960784313</v>
      </c>
      <c r="S54" s="198">
        <f t="shared" si="34"/>
        <v>3.1619603921568626</v>
      </c>
      <c r="T54" s="198"/>
      <c r="U54" s="198"/>
      <c r="V54" s="198">
        <f t="shared" si="35"/>
        <v>6.4529803921568624E-2</v>
      </c>
      <c r="W54" s="80"/>
      <c r="X54" s="80"/>
      <c r="Y54" s="80"/>
      <c r="Z54" s="80"/>
      <c r="AA54" s="126">
        <v>2.7890000000000001</v>
      </c>
      <c r="AB54" s="106">
        <f t="shared" si="26"/>
        <v>3.2910200000000001</v>
      </c>
      <c r="AC54" s="235"/>
      <c r="AD54" s="77"/>
      <c r="AE54" s="78"/>
      <c r="AF54" s="226"/>
      <c r="AG54" s="235"/>
      <c r="AH54" s="77"/>
      <c r="AI54" s="77"/>
      <c r="AJ54" s="78"/>
      <c r="AK54" s="226"/>
      <c r="AL54" s="77"/>
      <c r="AM54" s="77"/>
      <c r="AN54" s="77" t="s">
        <v>253</v>
      </c>
      <c r="AO54" s="77"/>
      <c r="AP54" s="77"/>
      <c r="AQ54" s="77"/>
      <c r="AR54" s="78" t="s">
        <v>297</v>
      </c>
      <c r="AS54" s="78" t="s">
        <v>281</v>
      </c>
      <c r="AT54" s="80">
        <f>AB54/1.02</f>
        <v>3.2264901960784313</v>
      </c>
    </row>
    <row r="55" spans="1:46" s="24" customFormat="1" ht="62.25" customHeight="1">
      <c r="A55" s="20"/>
      <c r="B55" s="25" t="s">
        <v>151</v>
      </c>
      <c r="C55" s="23"/>
      <c r="D55" s="23"/>
      <c r="E55" s="23"/>
      <c r="F55" s="23"/>
      <c r="G55" s="77"/>
      <c r="H55" s="77"/>
      <c r="I55" s="77"/>
      <c r="J55" s="77"/>
      <c r="K55" s="77"/>
      <c r="L55" s="77"/>
      <c r="M55" s="77"/>
      <c r="N55" s="77"/>
      <c r="O55" s="79"/>
      <c r="P55" s="77"/>
      <c r="Q55" s="135">
        <v>15.308764705882352</v>
      </c>
      <c r="R55" s="198">
        <v>15.308764705882352</v>
      </c>
      <c r="S55" s="198">
        <f t="shared" si="34"/>
        <v>15.002589411764705</v>
      </c>
      <c r="T55" s="198"/>
      <c r="U55" s="198"/>
      <c r="V55" s="198">
        <f t="shared" si="35"/>
        <v>0.30617529411764705</v>
      </c>
      <c r="W55" s="80"/>
      <c r="X55" s="80"/>
      <c r="Y55" s="80"/>
      <c r="Z55" s="80"/>
      <c r="AA55" s="126">
        <v>13.233000000000001</v>
      </c>
      <c r="AB55" s="106">
        <f t="shared" si="26"/>
        <v>15.614939999999999</v>
      </c>
      <c r="AC55" s="235"/>
      <c r="AD55" s="77"/>
      <c r="AE55" s="78"/>
      <c r="AF55" s="226"/>
      <c r="AG55" s="235"/>
      <c r="AH55" s="77"/>
      <c r="AI55" s="77"/>
      <c r="AJ55" s="78"/>
      <c r="AK55" s="226"/>
      <c r="AL55" s="77"/>
      <c r="AM55" s="77"/>
      <c r="AN55" s="77"/>
      <c r="AO55" s="77"/>
      <c r="AP55" s="77"/>
      <c r="AQ55" s="77"/>
      <c r="AR55" s="78" t="s">
        <v>298</v>
      </c>
      <c r="AS55" s="78" t="s">
        <v>281</v>
      </c>
      <c r="AT55" s="80">
        <f>AB55/1.02</f>
        <v>15.308764705882352</v>
      </c>
    </row>
    <row r="56" spans="1:46" s="24" customFormat="1" ht="63.75" customHeight="1">
      <c r="A56" s="20"/>
      <c r="B56" s="25" t="s">
        <v>153</v>
      </c>
      <c r="C56" s="23"/>
      <c r="D56" s="23"/>
      <c r="E56" s="23"/>
      <c r="F56" s="23"/>
      <c r="G56" s="77"/>
      <c r="H56" s="77"/>
      <c r="I56" s="77"/>
      <c r="J56" s="77"/>
      <c r="K56" s="77"/>
      <c r="L56" s="77"/>
      <c r="M56" s="77"/>
      <c r="N56" s="77"/>
      <c r="O56" s="79"/>
      <c r="P56" s="77"/>
      <c r="Q56" s="135">
        <v>0.78666666666666663</v>
      </c>
      <c r="R56" s="198">
        <v>0.78666666666666663</v>
      </c>
      <c r="S56" s="198">
        <f t="shared" si="34"/>
        <v>0.77093333333333325</v>
      </c>
      <c r="T56" s="198"/>
      <c r="U56" s="198"/>
      <c r="V56" s="198">
        <f t="shared" si="35"/>
        <v>1.5733333333333332E-2</v>
      </c>
      <c r="W56" s="80"/>
      <c r="X56" s="80"/>
      <c r="Y56" s="80"/>
      <c r="Z56" s="80"/>
      <c r="AA56" s="126">
        <v>0.68</v>
      </c>
      <c r="AB56" s="106">
        <f t="shared" si="26"/>
        <v>0.8024</v>
      </c>
      <c r="AC56" s="235"/>
      <c r="AD56" s="77"/>
      <c r="AE56" s="78"/>
      <c r="AF56" s="226"/>
      <c r="AG56" s="235"/>
      <c r="AH56" s="77"/>
      <c r="AI56" s="77"/>
      <c r="AJ56" s="78"/>
      <c r="AK56" s="226"/>
      <c r="AL56" s="77"/>
      <c r="AM56" s="77"/>
      <c r="AN56" s="77"/>
      <c r="AO56" s="77"/>
      <c r="AP56" s="77" t="s">
        <v>253</v>
      </c>
      <c r="AQ56" s="77"/>
      <c r="AR56" s="78" t="s">
        <v>301</v>
      </c>
      <c r="AS56" s="78" t="s">
        <v>281</v>
      </c>
      <c r="AT56" s="80">
        <f>AB56/1.02</f>
        <v>0.78666666666666663</v>
      </c>
    </row>
    <row r="57" spans="1:46" s="24" customFormat="1" ht="31.5">
      <c r="A57" s="20"/>
      <c r="B57" s="25" t="s">
        <v>157</v>
      </c>
      <c r="C57" s="23"/>
      <c r="D57" s="23"/>
      <c r="E57" s="23"/>
      <c r="F57" s="23"/>
      <c r="G57" s="77"/>
      <c r="H57" s="77"/>
      <c r="I57" s="77"/>
      <c r="J57" s="77"/>
      <c r="K57" s="77"/>
      <c r="L57" s="77"/>
      <c r="M57" s="77"/>
      <c r="N57" s="77"/>
      <c r="O57" s="79"/>
      <c r="P57" s="77"/>
      <c r="Q57" s="135">
        <v>1.414843137254902</v>
      </c>
      <c r="R57" s="198">
        <v>1.414843137254902</v>
      </c>
      <c r="S57" s="198">
        <f t="shared" si="34"/>
        <v>1.3865462745098038</v>
      </c>
      <c r="T57" s="198"/>
      <c r="U57" s="198"/>
      <c r="V57" s="198">
        <f t="shared" si="35"/>
        <v>2.8296862745098041E-2</v>
      </c>
      <c r="W57" s="80"/>
      <c r="X57" s="80"/>
      <c r="Y57" s="80"/>
      <c r="Z57" s="80"/>
      <c r="AA57" s="126">
        <v>1.2230000000000001</v>
      </c>
      <c r="AB57" s="106">
        <f t="shared" si="26"/>
        <v>1.4431400000000001</v>
      </c>
      <c r="AC57" s="235"/>
      <c r="AD57" s="77"/>
      <c r="AE57" s="78"/>
      <c r="AF57" s="226"/>
      <c r="AG57" s="235"/>
      <c r="AH57" s="77"/>
      <c r="AI57" s="77"/>
      <c r="AJ57" s="78"/>
      <c r="AK57" s="226"/>
      <c r="AL57" s="77"/>
      <c r="AM57" s="77"/>
      <c r="AN57" s="77" t="s">
        <v>253</v>
      </c>
      <c r="AO57" s="77"/>
      <c r="AP57" s="77"/>
      <c r="AQ57" s="77"/>
      <c r="AR57" s="78" t="s">
        <v>301</v>
      </c>
      <c r="AS57" s="78" t="s">
        <v>281</v>
      </c>
      <c r="AT57" s="80">
        <f t="shared" ref="AT57:AT63" si="36">AB57/1.02</f>
        <v>1.414843137254902</v>
      </c>
    </row>
    <row r="58" spans="1:46" s="24" customFormat="1" ht="31.5">
      <c r="A58" s="20"/>
      <c r="B58" s="25" t="s">
        <v>158</v>
      </c>
      <c r="C58" s="23"/>
      <c r="D58" s="23"/>
      <c r="E58" s="23"/>
      <c r="F58" s="23"/>
      <c r="G58" s="77"/>
      <c r="H58" s="77"/>
      <c r="I58" s="77"/>
      <c r="J58" s="77"/>
      <c r="K58" s="77"/>
      <c r="L58" s="77"/>
      <c r="M58" s="77"/>
      <c r="N58" s="77"/>
      <c r="O58" s="79"/>
      <c r="P58" s="77"/>
      <c r="Q58" s="135">
        <v>0.56570588235294117</v>
      </c>
      <c r="R58" s="198">
        <v>0.56570588235294117</v>
      </c>
      <c r="S58" s="198">
        <f t="shared" si="34"/>
        <v>0.55439176470588236</v>
      </c>
      <c r="T58" s="198"/>
      <c r="U58" s="198"/>
      <c r="V58" s="198">
        <f t="shared" si="35"/>
        <v>1.1314117647058823E-2</v>
      </c>
      <c r="W58" s="80"/>
      <c r="X58" s="80"/>
      <c r="Y58" s="80"/>
      <c r="Z58" s="80"/>
      <c r="AA58" s="126">
        <v>0.48899999999999999</v>
      </c>
      <c r="AB58" s="106">
        <f t="shared" si="26"/>
        <v>0.57701999999999998</v>
      </c>
      <c r="AC58" s="235"/>
      <c r="AD58" s="77"/>
      <c r="AE58" s="78"/>
      <c r="AF58" s="226"/>
      <c r="AG58" s="235"/>
      <c r="AH58" s="77"/>
      <c r="AI58" s="77"/>
      <c r="AJ58" s="78"/>
      <c r="AK58" s="226"/>
      <c r="AL58" s="77"/>
      <c r="AM58" s="77"/>
      <c r="AN58" s="77"/>
      <c r="AO58" s="77"/>
      <c r="AP58" s="77"/>
      <c r="AQ58" s="77"/>
      <c r="AR58" s="78" t="s">
        <v>301</v>
      </c>
      <c r="AS58" s="78" t="s">
        <v>281</v>
      </c>
      <c r="AT58" s="80">
        <f t="shared" si="36"/>
        <v>0.56570588235294117</v>
      </c>
    </row>
    <row r="59" spans="1:46" s="24" customFormat="1" ht="31.5">
      <c r="A59" s="20"/>
      <c r="B59" s="25" t="s">
        <v>159</v>
      </c>
      <c r="C59" s="23"/>
      <c r="D59" s="23"/>
      <c r="E59" s="23"/>
      <c r="F59" s="23"/>
      <c r="G59" s="77"/>
      <c r="H59" s="77"/>
      <c r="I59" s="77"/>
      <c r="J59" s="77"/>
      <c r="K59" s="77"/>
      <c r="L59" s="77"/>
      <c r="M59" s="77"/>
      <c r="N59" s="77"/>
      <c r="O59" s="79"/>
      <c r="P59" s="77"/>
      <c r="Q59" s="135">
        <v>0.4569607843137255</v>
      </c>
      <c r="R59" s="198">
        <v>0.4569607843137255</v>
      </c>
      <c r="S59" s="198">
        <f t="shared" si="34"/>
        <v>0.44782156862745098</v>
      </c>
      <c r="T59" s="198"/>
      <c r="U59" s="198"/>
      <c r="V59" s="198">
        <f t="shared" si="35"/>
        <v>9.1392156862745103E-3</v>
      </c>
      <c r="W59" s="80"/>
      <c r="X59" s="80"/>
      <c r="Y59" s="80"/>
      <c r="Z59" s="80"/>
      <c r="AA59" s="126">
        <v>0.39500000000000002</v>
      </c>
      <c r="AB59" s="106">
        <f t="shared" si="26"/>
        <v>0.46610000000000001</v>
      </c>
      <c r="AC59" s="235"/>
      <c r="AD59" s="77"/>
      <c r="AE59" s="78"/>
      <c r="AF59" s="226"/>
      <c r="AG59" s="235"/>
      <c r="AH59" s="77"/>
      <c r="AI59" s="77"/>
      <c r="AJ59" s="78"/>
      <c r="AK59" s="226"/>
      <c r="AL59" s="77"/>
      <c r="AM59" s="77"/>
      <c r="AN59" s="77"/>
      <c r="AO59" s="77"/>
      <c r="AP59" s="77"/>
      <c r="AQ59" s="77"/>
      <c r="AR59" s="78" t="s">
        <v>301</v>
      </c>
      <c r="AS59" s="78" t="s">
        <v>281</v>
      </c>
      <c r="AT59" s="80">
        <f t="shared" si="36"/>
        <v>0.4569607843137255</v>
      </c>
    </row>
    <row r="60" spans="1:46" s="24" customFormat="1" ht="31.5">
      <c r="A60" s="20"/>
      <c r="B60" s="25" t="s">
        <v>160</v>
      </c>
      <c r="C60" s="23"/>
      <c r="D60" s="23"/>
      <c r="E60" s="23"/>
      <c r="F60" s="23"/>
      <c r="G60" s="77"/>
      <c r="H60" s="77"/>
      <c r="I60" s="77"/>
      <c r="J60" s="77"/>
      <c r="K60" s="77"/>
      <c r="L60" s="77"/>
      <c r="M60" s="77"/>
      <c r="N60" s="77"/>
      <c r="O60" s="79"/>
      <c r="P60" s="77"/>
      <c r="Q60" s="135">
        <v>1.2297450980392155</v>
      </c>
      <c r="R60" s="198">
        <v>1.2297450980392155</v>
      </c>
      <c r="S60" s="198">
        <f t="shared" si="34"/>
        <v>1.2051501960784312</v>
      </c>
      <c r="T60" s="198"/>
      <c r="U60" s="198"/>
      <c r="V60" s="198">
        <f t="shared" si="35"/>
        <v>2.4594901960784312E-2</v>
      </c>
      <c r="W60" s="80"/>
      <c r="X60" s="80"/>
      <c r="Y60" s="80"/>
      <c r="Z60" s="80"/>
      <c r="AA60" s="126">
        <v>1.0629999999999999</v>
      </c>
      <c r="AB60" s="106">
        <f t="shared" si="26"/>
        <v>1.2543399999999998</v>
      </c>
      <c r="AC60" s="235"/>
      <c r="AD60" s="77"/>
      <c r="AE60" s="78"/>
      <c r="AF60" s="226"/>
      <c r="AG60" s="235"/>
      <c r="AH60" s="77"/>
      <c r="AI60" s="77"/>
      <c r="AJ60" s="78"/>
      <c r="AK60" s="226"/>
      <c r="AL60" s="77"/>
      <c r="AM60" s="77"/>
      <c r="AN60" s="77"/>
      <c r="AO60" s="77"/>
      <c r="AP60" s="77"/>
      <c r="AQ60" s="77"/>
      <c r="AR60" s="78" t="s">
        <v>301</v>
      </c>
      <c r="AS60" s="78" t="s">
        <v>281</v>
      </c>
      <c r="AT60" s="80">
        <f t="shared" si="36"/>
        <v>1.2297450980392155</v>
      </c>
    </row>
    <row r="61" spans="1:46" s="24" customFormat="1" ht="31.5">
      <c r="A61" s="20"/>
      <c r="B61" s="25" t="s">
        <v>161</v>
      </c>
      <c r="C61" s="23"/>
      <c r="D61" s="23"/>
      <c r="E61" s="23"/>
      <c r="F61" s="23"/>
      <c r="G61" s="77"/>
      <c r="H61" s="77"/>
      <c r="I61" s="77"/>
      <c r="J61" s="77"/>
      <c r="K61" s="77"/>
      <c r="L61" s="77"/>
      <c r="M61" s="77"/>
      <c r="N61" s="77"/>
      <c r="O61" s="79"/>
      <c r="P61" s="77"/>
      <c r="Q61" s="135">
        <v>1.5131764705882351</v>
      </c>
      <c r="R61" s="198">
        <v>1.5131764705882351</v>
      </c>
      <c r="S61" s="198">
        <f t="shared" si="34"/>
        <v>1.4829129411764703</v>
      </c>
      <c r="T61" s="198"/>
      <c r="U61" s="198"/>
      <c r="V61" s="198">
        <f t="shared" si="35"/>
        <v>3.0263529411764703E-2</v>
      </c>
      <c r="W61" s="80"/>
      <c r="X61" s="80"/>
      <c r="Y61" s="80"/>
      <c r="Z61" s="80"/>
      <c r="AA61" s="126">
        <v>1.3080000000000001</v>
      </c>
      <c r="AB61" s="106">
        <f t="shared" si="26"/>
        <v>1.5434399999999999</v>
      </c>
      <c r="AC61" s="235"/>
      <c r="AD61" s="77"/>
      <c r="AE61" s="78"/>
      <c r="AF61" s="226"/>
      <c r="AG61" s="235"/>
      <c r="AH61" s="77"/>
      <c r="AI61" s="77"/>
      <c r="AJ61" s="78"/>
      <c r="AK61" s="226"/>
      <c r="AL61" s="77"/>
      <c r="AM61" s="77"/>
      <c r="AN61" s="77"/>
      <c r="AO61" s="77"/>
      <c r="AP61" s="77"/>
      <c r="AQ61" s="77"/>
      <c r="AR61" s="78" t="s">
        <v>301</v>
      </c>
      <c r="AS61" s="78" t="s">
        <v>281</v>
      </c>
      <c r="AT61" s="80">
        <f t="shared" si="36"/>
        <v>1.5131764705882351</v>
      </c>
    </row>
    <row r="62" spans="1:46" s="24" customFormat="1" ht="31.5">
      <c r="A62" s="20"/>
      <c r="B62" s="25" t="s">
        <v>162</v>
      </c>
      <c r="C62" s="23"/>
      <c r="D62" s="23"/>
      <c r="E62" s="23"/>
      <c r="F62" s="23"/>
      <c r="G62" s="77"/>
      <c r="H62" s="77"/>
      <c r="I62" s="77"/>
      <c r="J62" s="77"/>
      <c r="K62" s="77"/>
      <c r="L62" s="77"/>
      <c r="M62" s="77"/>
      <c r="N62" s="77"/>
      <c r="O62" s="79"/>
      <c r="P62" s="77"/>
      <c r="Q62" s="135">
        <v>3.3213529411764702</v>
      </c>
      <c r="R62" s="198">
        <v>3.3213529411764702</v>
      </c>
      <c r="S62" s="198">
        <f t="shared" si="34"/>
        <v>3.2549258823529406</v>
      </c>
      <c r="T62" s="198"/>
      <c r="U62" s="198"/>
      <c r="V62" s="198">
        <f t="shared" si="35"/>
        <v>6.6427058823529408E-2</v>
      </c>
      <c r="W62" s="80"/>
      <c r="X62" s="80"/>
      <c r="Y62" s="80"/>
      <c r="Z62" s="80"/>
      <c r="AA62" s="126">
        <v>2.871</v>
      </c>
      <c r="AB62" s="106">
        <f t="shared" si="26"/>
        <v>3.3877799999999998</v>
      </c>
      <c r="AC62" s="235"/>
      <c r="AD62" s="77"/>
      <c r="AE62" s="78"/>
      <c r="AF62" s="226"/>
      <c r="AG62" s="235"/>
      <c r="AH62" s="77"/>
      <c r="AI62" s="77"/>
      <c r="AJ62" s="78"/>
      <c r="AK62" s="226"/>
      <c r="AL62" s="77"/>
      <c r="AM62" s="77"/>
      <c r="AN62" s="77" t="s">
        <v>253</v>
      </c>
      <c r="AO62" s="77"/>
      <c r="AP62" s="77"/>
      <c r="AQ62" s="77"/>
      <c r="AR62" s="78" t="s">
        <v>301</v>
      </c>
      <c r="AS62" s="78" t="s">
        <v>281</v>
      </c>
      <c r="AT62" s="80">
        <f t="shared" si="36"/>
        <v>3.3213529411764702</v>
      </c>
    </row>
    <row r="63" spans="1:46" s="24" customFormat="1" ht="31.5">
      <c r="A63" s="20"/>
      <c r="B63" s="25" t="s">
        <v>163</v>
      </c>
      <c r="C63" s="23"/>
      <c r="D63" s="23"/>
      <c r="E63" s="23"/>
      <c r="F63" s="23"/>
      <c r="G63" s="77"/>
      <c r="H63" s="77"/>
      <c r="I63" s="77"/>
      <c r="J63" s="77"/>
      <c r="K63" s="77"/>
      <c r="L63" s="77"/>
      <c r="M63" s="77"/>
      <c r="N63" s="77"/>
      <c r="O63" s="79"/>
      <c r="P63" s="77"/>
      <c r="Q63" s="135">
        <v>2.1297843137254899</v>
      </c>
      <c r="R63" s="198">
        <v>2.1297843137254899</v>
      </c>
      <c r="S63" s="198">
        <f t="shared" si="34"/>
        <v>2.0871886274509803</v>
      </c>
      <c r="T63" s="198"/>
      <c r="U63" s="198"/>
      <c r="V63" s="198">
        <f t="shared" si="35"/>
        <v>4.2595686274509797E-2</v>
      </c>
      <c r="W63" s="80"/>
      <c r="X63" s="80"/>
      <c r="Y63" s="80"/>
      <c r="Z63" s="80"/>
      <c r="AA63" s="126">
        <v>1.841</v>
      </c>
      <c r="AB63" s="106">
        <f t="shared" si="26"/>
        <v>2.17238</v>
      </c>
      <c r="AC63" s="235"/>
      <c r="AD63" s="77"/>
      <c r="AE63" s="78"/>
      <c r="AF63" s="226"/>
      <c r="AG63" s="235"/>
      <c r="AH63" s="77"/>
      <c r="AI63" s="77"/>
      <c r="AJ63" s="78"/>
      <c r="AK63" s="226"/>
      <c r="AL63" s="77"/>
      <c r="AM63" s="77"/>
      <c r="AN63" s="77" t="s">
        <v>253</v>
      </c>
      <c r="AO63" s="77"/>
      <c r="AP63" s="77"/>
      <c r="AQ63" s="77"/>
      <c r="AR63" s="78" t="s">
        <v>301</v>
      </c>
      <c r="AS63" s="78" t="s">
        <v>281</v>
      </c>
      <c r="AT63" s="80">
        <f t="shared" si="36"/>
        <v>2.1297843137254899</v>
      </c>
    </row>
    <row r="64" spans="1:46" s="17" customFormat="1" ht="31.5">
      <c r="A64" s="8" t="s">
        <v>67</v>
      </c>
      <c r="B64" s="13" t="s">
        <v>68</v>
      </c>
      <c r="C64" s="14"/>
      <c r="D64" s="16">
        <f>D65+D74+D68+D72</f>
        <v>0</v>
      </c>
      <c r="E64" s="16">
        <f>E65+E74+E68+E72</f>
        <v>0</v>
      </c>
      <c r="F64" s="16">
        <f>F65+F74+F68+F72</f>
        <v>0</v>
      </c>
      <c r="G64" s="16"/>
      <c r="H64" s="16"/>
      <c r="I64" s="16"/>
      <c r="J64" s="16"/>
      <c r="K64" s="16"/>
      <c r="L64" s="16"/>
      <c r="M64" s="16"/>
      <c r="N64" s="16">
        <f>N65+N74+N68+N72</f>
        <v>0</v>
      </c>
      <c r="O64" s="16">
        <f>O65+O74+O68+O72</f>
        <v>0</v>
      </c>
      <c r="P64" s="16">
        <f>P65+P74+P68+P72</f>
        <v>0</v>
      </c>
      <c r="Q64" s="134">
        <v>42.790812502656237</v>
      </c>
      <c r="R64" s="197">
        <v>42.790812502656237</v>
      </c>
      <c r="S64" s="197">
        <f>S65+S74+S68+S72</f>
        <v>1.8080999999999998</v>
      </c>
      <c r="T64" s="197">
        <f t="shared" ref="T64:Z64" si="37">T65+T74+T68+T72</f>
        <v>1.4838752000000002</v>
      </c>
      <c r="U64" s="197">
        <f>U65+U74+U68+U72</f>
        <v>39.411536502656233</v>
      </c>
      <c r="V64" s="197">
        <f t="shared" si="37"/>
        <v>7.0260800000000012E-2</v>
      </c>
      <c r="W64" s="76">
        <f t="shared" si="37"/>
        <v>0</v>
      </c>
      <c r="X64" s="76">
        <f t="shared" si="37"/>
        <v>0</v>
      </c>
      <c r="Y64" s="76">
        <f t="shared" si="37"/>
        <v>0</v>
      </c>
      <c r="Z64" s="76">
        <f t="shared" si="37"/>
        <v>0</v>
      </c>
      <c r="AA64" s="125"/>
      <c r="AB64" s="106">
        <f t="shared" ref="AB64:AB73" si="38">AA64*1.18</f>
        <v>0</v>
      </c>
      <c r="AC64" s="234"/>
      <c r="AD64" s="75"/>
      <c r="AE64" s="218"/>
      <c r="AF64" s="225">
        <f>AF65+AF74+AF68+AF72</f>
        <v>0</v>
      </c>
      <c r="AG64" s="234">
        <f t="shared" ref="AG64:AL64" si="39">AG65+AG74+AG68+AG72</f>
        <v>0</v>
      </c>
      <c r="AH64" s="94">
        <f t="shared" si="39"/>
        <v>0</v>
      </c>
      <c r="AI64" s="94">
        <f t="shared" si="39"/>
        <v>0</v>
      </c>
      <c r="AJ64" s="240">
        <f t="shared" si="39"/>
        <v>0</v>
      </c>
      <c r="AK64" s="225">
        <f t="shared" si="39"/>
        <v>0</v>
      </c>
      <c r="AL64" s="94">
        <f t="shared" si="39"/>
        <v>0</v>
      </c>
      <c r="AM64" s="75" t="e">
        <f>AM65+#REF!+AM74+#REF!+AM68+AM72+#REF!+#REF!</f>
        <v>#REF!</v>
      </c>
      <c r="AN64" s="75" t="e">
        <f>AN65+#REF!+AN74+#REF!+AN68+AN72+#REF!+#REF!</f>
        <v>#REF!</v>
      </c>
      <c r="AO64" s="75" t="e">
        <f>AO65+#REF!+AO74+#REF!+AO68+AO72+#REF!+#REF!</f>
        <v>#REF!</v>
      </c>
      <c r="AP64" s="75" t="e">
        <f>AP65+#REF!+AP74+#REF!+AP68+AP72+#REF!+#REF!</f>
        <v>#REF!</v>
      </c>
      <c r="AQ64" s="75" t="e">
        <f>AQ65+#REF!+AQ74+#REF!+AQ68+AQ72+#REF!+#REF!</f>
        <v>#REF!</v>
      </c>
      <c r="AR64" s="114"/>
      <c r="AS64" s="114"/>
      <c r="AT64" s="76" t="e">
        <f>AT65+#REF!+AT74+#REF!+AT68+AT72+#REF!+#REF!</f>
        <v>#REF!</v>
      </c>
    </row>
    <row r="65" spans="1:46" s="17" customFormat="1">
      <c r="A65" s="8"/>
      <c r="B65" s="18" t="s">
        <v>69</v>
      </c>
      <c r="C65" s="14"/>
      <c r="D65" s="16">
        <f>SUBTOTAL(9,D66:D67)</f>
        <v>0</v>
      </c>
      <c r="E65" s="16">
        <f>SUBTOTAL(9,E66:E67)</f>
        <v>0</v>
      </c>
      <c r="F65" s="16">
        <f>SUBTOTAL(9,F66:F67)</f>
        <v>0</v>
      </c>
      <c r="G65" s="75"/>
      <c r="H65" s="75"/>
      <c r="I65" s="75"/>
      <c r="J65" s="75"/>
      <c r="K65" s="75"/>
      <c r="L65" s="75"/>
      <c r="M65" s="75"/>
      <c r="N65" s="75"/>
      <c r="O65" s="94">
        <f>SUBTOTAL(9,O66:O67)</f>
        <v>0</v>
      </c>
      <c r="P65" s="75">
        <f>SUBTOTAL(9,P66:P67)</f>
        <v>0</v>
      </c>
      <c r="Q65" s="134">
        <v>1.66804</v>
      </c>
      <c r="R65" s="197">
        <v>1.66804</v>
      </c>
      <c r="S65" s="197">
        <f t="shared" ref="S65:Z65" si="40">SUBTOTAL(9,S66:S67)</f>
        <v>0</v>
      </c>
      <c r="T65" s="197">
        <f t="shared" si="40"/>
        <v>1.4838752000000002</v>
      </c>
      <c r="U65" s="197">
        <f t="shared" si="40"/>
        <v>0.15080400000000002</v>
      </c>
      <c r="V65" s="197">
        <f t="shared" si="40"/>
        <v>3.3360800000000003E-2</v>
      </c>
      <c r="W65" s="76">
        <f t="shared" si="40"/>
        <v>0</v>
      </c>
      <c r="X65" s="76">
        <f t="shared" si="40"/>
        <v>0</v>
      </c>
      <c r="Y65" s="76">
        <f t="shared" si="40"/>
        <v>0</v>
      </c>
      <c r="Z65" s="76">
        <f t="shared" si="40"/>
        <v>0</v>
      </c>
      <c r="AA65" s="125"/>
      <c r="AB65" s="106">
        <f t="shared" si="38"/>
        <v>0</v>
      </c>
      <c r="AC65" s="234"/>
      <c r="AD65" s="75"/>
      <c r="AE65" s="218"/>
      <c r="AF65" s="225">
        <f>SUBTOTAL(9,AF66:AF67)</f>
        <v>0</v>
      </c>
      <c r="AG65" s="234"/>
      <c r="AH65" s="75"/>
      <c r="AI65" s="75"/>
      <c r="AJ65" s="218"/>
      <c r="AK65" s="225">
        <f t="shared" ref="AK65:AQ65" si="41">SUBTOTAL(9,AK66:AK67)</f>
        <v>0</v>
      </c>
      <c r="AL65" s="75">
        <f t="shared" si="41"/>
        <v>0</v>
      </c>
      <c r="AM65" s="75">
        <f t="shared" si="41"/>
        <v>0</v>
      </c>
      <c r="AN65" s="75">
        <f t="shared" si="41"/>
        <v>0</v>
      </c>
      <c r="AO65" s="75">
        <f t="shared" si="41"/>
        <v>0</v>
      </c>
      <c r="AP65" s="75">
        <f t="shared" si="41"/>
        <v>0</v>
      </c>
      <c r="AQ65" s="75">
        <f t="shared" si="41"/>
        <v>0</v>
      </c>
      <c r="AR65" s="114"/>
      <c r="AS65" s="114"/>
      <c r="AT65" s="76">
        <f>SUBTOTAL(9,AT66:AT67)</f>
        <v>1.66804</v>
      </c>
    </row>
    <row r="66" spans="1:46" s="24" customFormat="1" ht="110.25">
      <c r="A66" s="20"/>
      <c r="B66" s="25" t="s">
        <v>168</v>
      </c>
      <c r="C66" s="22"/>
      <c r="D66" s="23"/>
      <c r="E66" s="23"/>
      <c r="F66" s="23"/>
      <c r="G66" s="77"/>
      <c r="H66" s="77"/>
      <c r="I66" s="77"/>
      <c r="J66" s="77"/>
      <c r="K66" s="77"/>
      <c r="L66" s="77"/>
      <c r="M66" s="77"/>
      <c r="N66" s="77"/>
      <c r="O66" s="79"/>
      <c r="P66" s="77"/>
      <c r="Q66" s="135">
        <v>0.16</v>
      </c>
      <c r="R66" s="198">
        <v>0.16</v>
      </c>
      <c r="S66" s="198"/>
      <c r="T66" s="198">
        <f>R66-V66</f>
        <v>0.15679999999999999</v>
      </c>
      <c r="U66" s="198"/>
      <c r="V66" s="198">
        <f>R66*0.02</f>
        <v>3.2000000000000002E-3</v>
      </c>
      <c r="W66" s="80"/>
      <c r="X66" s="80"/>
      <c r="Y66" s="80"/>
      <c r="Z66" s="80"/>
      <c r="AA66" s="126">
        <v>22.896999999999998</v>
      </c>
      <c r="AB66" s="106">
        <f t="shared" si="38"/>
        <v>27.018459999999997</v>
      </c>
      <c r="AC66" s="235"/>
      <c r="AD66" s="77"/>
      <c r="AE66" s="78"/>
      <c r="AF66" s="226"/>
      <c r="AG66" s="235"/>
      <c r="AH66" s="77"/>
      <c r="AI66" s="77"/>
      <c r="AJ66" s="78"/>
      <c r="AK66" s="226"/>
      <c r="AL66" s="77"/>
      <c r="AM66" s="77"/>
      <c r="AN66" s="77"/>
      <c r="AO66" s="77"/>
      <c r="AP66" s="77"/>
      <c r="AQ66" s="77"/>
      <c r="AR66" s="78" t="s">
        <v>330</v>
      </c>
      <c r="AS66" s="78" t="s">
        <v>331</v>
      </c>
      <c r="AT66" s="80">
        <v>0.16</v>
      </c>
    </row>
    <row r="67" spans="1:46" s="24" customFormat="1" ht="51" customHeight="1">
      <c r="A67" s="20"/>
      <c r="B67" s="25" t="s">
        <v>175</v>
      </c>
      <c r="C67" s="22"/>
      <c r="D67" s="23"/>
      <c r="E67" s="23"/>
      <c r="F67" s="23"/>
      <c r="G67" s="77"/>
      <c r="H67" s="77"/>
      <c r="I67" s="77"/>
      <c r="J67" s="77"/>
      <c r="K67" s="77"/>
      <c r="L67" s="77"/>
      <c r="M67" s="77"/>
      <c r="N67" s="77"/>
      <c r="O67" s="79"/>
      <c r="P67" s="77"/>
      <c r="Q67" s="135">
        <v>1.50804</v>
      </c>
      <c r="R67" s="198">
        <v>1.50804</v>
      </c>
      <c r="S67" s="198"/>
      <c r="T67" s="198">
        <f>R67-U67-V67</f>
        <v>1.3270752000000001</v>
      </c>
      <c r="U67" s="198">
        <f>R67*0.1</f>
        <v>0.15080400000000002</v>
      </c>
      <c r="V67" s="198">
        <f>R67*0.02</f>
        <v>3.0160800000000001E-2</v>
      </c>
      <c r="W67" s="80"/>
      <c r="X67" s="80"/>
      <c r="Y67" s="80"/>
      <c r="Z67" s="80"/>
      <c r="AA67" s="126">
        <v>1.278</v>
      </c>
      <c r="AB67" s="106">
        <f t="shared" si="38"/>
        <v>1.50804</v>
      </c>
      <c r="AC67" s="235"/>
      <c r="AD67" s="77"/>
      <c r="AE67" s="78"/>
      <c r="AF67" s="226"/>
      <c r="AG67" s="235"/>
      <c r="AH67" s="77"/>
      <c r="AI67" s="77"/>
      <c r="AJ67" s="78"/>
      <c r="AK67" s="226"/>
      <c r="AL67" s="77"/>
      <c r="AM67" s="77"/>
      <c r="AN67" s="77" t="s">
        <v>253</v>
      </c>
      <c r="AO67" s="77"/>
      <c r="AP67" s="77"/>
      <c r="AQ67" s="77"/>
      <c r="AR67" s="78" t="s">
        <v>306</v>
      </c>
      <c r="AS67" s="115"/>
      <c r="AT67" s="80">
        <f>AB67</f>
        <v>1.50804</v>
      </c>
    </row>
    <row r="68" spans="1:46" s="17" customFormat="1" ht="31.5">
      <c r="A68" s="8"/>
      <c r="B68" s="18" t="s">
        <v>72</v>
      </c>
      <c r="C68" s="14"/>
      <c r="D68" s="16">
        <f>SUBTOTAL(9,D69:D71)</f>
        <v>0</v>
      </c>
      <c r="E68" s="16">
        <f>SUBTOTAL(9,E69:E71)</f>
        <v>0</v>
      </c>
      <c r="F68" s="16">
        <f>SUBTOTAL(9,F69:F71)</f>
        <v>0</v>
      </c>
      <c r="G68" s="75"/>
      <c r="H68" s="75"/>
      <c r="I68" s="75"/>
      <c r="J68" s="75"/>
      <c r="K68" s="75"/>
      <c r="L68" s="75"/>
      <c r="M68" s="75"/>
      <c r="N68" s="75"/>
      <c r="O68" s="94">
        <f>SUBTOTAL(9,O69:O71)</f>
        <v>0</v>
      </c>
      <c r="P68" s="75">
        <f>SUBTOTAL(9,P69:P71)</f>
        <v>0</v>
      </c>
      <c r="Q68" s="134">
        <v>2.8459325026562352</v>
      </c>
      <c r="R68" s="197">
        <v>2.8459325026562352</v>
      </c>
      <c r="S68" s="197">
        <f t="shared" ref="S68:Z68" si="42">SUBTOTAL(9,S69:S71)</f>
        <v>0</v>
      </c>
      <c r="T68" s="197">
        <f t="shared" si="42"/>
        <v>0</v>
      </c>
      <c r="U68" s="197">
        <f t="shared" si="42"/>
        <v>2.8459325026562352</v>
      </c>
      <c r="V68" s="197">
        <f t="shared" si="42"/>
        <v>0</v>
      </c>
      <c r="W68" s="76">
        <f t="shared" si="42"/>
        <v>0</v>
      </c>
      <c r="X68" s="76">
        <f t="shared" si="42"/>
        <v>0</v>
      </c>
      <c r="Y68" s="76">
        <f t="shared" si="42"/>
        <v>0</v>
      </c>
      <c r="Z68" s="76">
        <f t="shared" si="42"/>
        <v>0</v>
      </c>
      <c r="AA68" s="106"/>
      <c r="AB68" s="106">
        <f t="shared" si="38"/>
        <v>0</v>
      </c>
      <c r="AC68" s="234"/>
      <c r="AD68" s="75"/>
      <c r="AE68" s="218"/>
      <c r="AF68" s="225">
        <f>SUBTOTAL(9,AF69:AF71)</f>
        <v>0</v>
      </c>
      <c r="AG68" s="234"/>
      <c r="AH68" s="75"/>
      <c r="AI68" s="75"/>
      <c r="AJ68" s="218"/>
      <c r="AK68" s="225">
        <f t="shared" ref="AK68:AQ68" si="43">SUBTOTAL(9,AK69:AK71)</f>
        <v>0</v>
      </c>
      <c r="AL68" s="75">
        <f t="shared" si="43"/>
        <v>0</v>
      </c>
      <c r="AM68" s="75">
        <f t="shared" si="43"/>
        <v>0</v>
      </c>
      <c r="AN68" s="75">
        <f t="shared" si="43"/>
        <v>0</v>
      </c>
      <c r="AO68" s="75">
        <f t="shared" si="43"/>
        <v>0</v>
      </c>
      <c r="AP68" s="75">
        <f t="shared" si="43"/>
        <v>0</v>
      </c>
      <c r="AQ68" s="75">
        <f t="shared" si="43"/>
        <v>0</v>
      </c>
      <c r="AR68" s="114"/>
      <c r="AS68" s="114"/>
      <c r="AT68" s="76">
        <f>SUBTOTAL(9,AT69:AT71)</f>
        <v>2.8459325026562352</v>
      </c>
    </row>
    <row r="69" spans="1:46" s="24" customFormat="1" ht="24.75" customHeight="1">
      <c r="A69" s="20"/>
      <c r="B69" s="27" t="s">
        <v>255</v>
      </c>
      <c r="C69" s="22"/>
      <c r="D69" s="23"/>
      <c r="E69" s="23"/>
      <c r="F69" s="23"/>
      <c r="G69" s="77"/>
      <c r="H69" s="77"/>
      <c r="I69" s="77"/>
      <c r="J69" s="77"/>
      <c r="K69" s="77"/>
      <c r="L69" s="77"/>
      <c r="M69" s="77"/>
      <c r="N69" s="77"/>
      <c r="O69" s="79"/>
      <c r="P69" s="77"/>
      <c r="Q69" s="135">
        <v>0.47436</v>
      </c>
      <c r="R69" s="198">
        <v>0.47436</v>
      </c>
      <c r="S69" s="198"/>
      <c r="T69" s="198"/>
      <c r="U69" s="198">
        <f>R69</f>
        <v>0.47436</v>
      </c>
      <c r="V69" s="198"/>
      <c r="W69" s="80"/>
      <c r="X69" s="80"/>
      <c r="Y69" s="80"/>
      <c r="Z69" s="80"/>
      <c r="AA69" s="126">
        <v>0.40200000000000002</v>
      </c>
      <c r="AB69" s="106">
        <f t="shared" si="38"/>
        <v>0.47436</v>
      </c>
      <c r="AC69" s="235"/>
      <c r="AD69" s="77"/>
      <c r="AE69" s="78"/>
      <c r="AF69" s="226"/>
      <c r="AG69" s="235"/>
      <c r="AH69" s="77"/>
      <c r="AI69" s="77"/>
      <c r="AJ69" s="78"/>
      <c r="AK69" s="226"/>
      <c r="AL69" s="77"/>
      <c r="AM69" s="77"/>
      <c r="AN69" s="77"/>
      <c r="AO69" s="77"/>
      <c r="AP69" s="77"/>
      <c r="AQ69" s="77"/>
      <c r="AR69" s="78" t="s">
        <v>329</v>
      </c>
      <c r="AS69" s="78"/>
      <c r="AT69" s="80">
        <f>AB69</f>
        <v>0.47436</v>
      </c>
    </row>
    <row r="70" spans="1:46" s="24" customFormat="1" ht="24" customHeight="1">
      <c r="A70" s="20"/>
      <c r="B70" s="34" t="s">
        <v>255</v>
      </c>
      <c r="C70" s="22"/>
      <c r="D70" s="23"/>
      <c r="E70" s="23"/>
      <c r="F70" s="23"/>
      <c r="G70" s="77"/>
      <c r="H70" s="77"/>
      <c r="I70" s="77"/>
      <c r="J70" s="77"/>
      <c r="K70" s="77"/>
      <c r="L70" s="77"/>
      <c r="M70" s="77"/>
      <c r="N70" s="77"/>
      <c r="O70" s="79"/>
      <c r="P70" s="77"/>
      <c r="Q70" s="135">
        <v>9.2039999999999997E-2</v>
      </c>
      <c r="R70" s="198">
        <v>9.2039999999999997E-2</v>
      </c>
      <c r="S70" s="198"/>
      <c r="T70" s="198"/>
      <c r="U70" s="198">
        <f>R70</f>
        <v>9.2039999999999997E-2</v>
      </c>
      <c r="V70" s="198"/>
      <c r="W70" s="80"/>
      <c r="X70" s="80"/>
      <c r="Y70" s="80"/>
      <c r="Z70" s="80"/>
      <c r="AA70" s="126">
        <v>7.8E-2</v>
      </c>
      <c r="AB70" s="106">
        <f t="shared" si="38"/>
        <v>9.2039999999999997E-2</v>
      </c>
      <c r="AC70" s="235"/>
      <c r="AD70" s="77"/>
      <c r="AE70" s="78"/>
      <c r="AF70" s="226"/>
      <c r="AG70" s="235"/>
      <c r="AH70" s="77"/>
      <c r="AI70" s="77"/>
      <c r="AJ70" s="78"/>
      <c r="AK70" s="226"/>
      <c r="AL70" s="77"/>
      <c r="AM70" s="77"/>
      <c r="AN70" s="77"/>
      <c r="AO70" s="77"/>
      <c r="AP70" s="77"/>
      <c r="AQ70" s="77"/>
      <c r="AR70" s="78" t="s">
        <v>329</v>
      </c>
      <c r="AS70" s="78"/>
      <c r="AT70" s="80">
        <f>AB70</f>
        <v>9.2039999999999997E-2</v>
      </c>
    </row>
    <row r="71" spans="1:46" s="24" customFormat="1" ht="21.75" customHeight="1">
      <c r="A71" s="20"/>
      <c r="B71" s="27" t="s">
        <v>184</v>
      </c>
      <c r="C71" s="22"/>
      <c r="D71" s="23"/>
      <c r="E71" s="23"/>
      <c r="F71" s="23"/>
      <c r="G71" s="77"/>
      <c r="H71" s="77"/>
      <c r="I71" s="77"/>
      <c r="J71" s="77"/>
      <c r="K71" s="77"/>
      <c r="L71" s="77"/>
      <c r="M71" s="77"/>
      <c r="N71" s="77"/>
      <c r="O71" s="79"/>
      <c r="P71" s="77"/>
      <c r="Q71" s="135">
        <v>2.279532502656235</v>
      </c>
      <c r="R71" s="198">
        <v>2.279532502656235</v>
      </c>
      <c r="S71" s="198"/>
      <c r="T71" s="198"/>
      <c r="U71" s="198">
        <f>R71</f>
        <v>2.279532502656235</v>
      </c>
      <c r="V71" s="198"/>
      <c r="W71" s="80"/>
      <c r="X71" s="80"/>
      <c r="Y71" s="80"/>
      <c r="Z71" s="80"/>
      <c r="AA71" s="126">
        <v>2</v>
      </c>
      <c r="AB71" s="106">
        <f t="shared" si="38"/>
        <v>2.36</v>
      </c>
      <c r="AC71" s="235"/>
      <c r="AD71" s="77"/>
      <c r="AE71" s="78"/>
      <c r="AF71" s="226"/>
      <c r="AG71" s="235"/>
      <c r="AH71" s="77"/>
      <c r="AI71" s="77"/>
      <c r="AJ71" s="78"/>
      <c r="AK71" s="226"/>
      <c r="AL71" s="77"/>
      <c r="AM71" s="77"/>
      <c r="AN71" s="77"/>
      <c r="AO71" s="77"/>
      <c r="AP71" s="77"/>
      <c r="AQ71" s="77"/>
      <c r="AR71" s="78" t="s">
        <v>285</v>
      </c>
      <c r="AS71" s="78" t="s">
        <v>309</v>
      </c>
      <c r="AT71" s="80">
        <f>AB71/(1.02*1.015)</f>
        <v>2.279532502656235</v>
      </c>
    </row>
    <row r="72" spans="1:46" s="17" customFormat="1">
      <c r="A72" s="8"/>
      <c r="B72" s="18" t="s">
        <v>73</v>
      </c>
      <c r="C72" s="14"/>
      <c r="D72" s="16">
        <f>SUBTOTAL(9,D73:D73)</f>
        <v>0</v>
      </c>
      <c r="E72" s="16">
        <f>SUBTOTAL(9,E73:E73)</f>
        <v>0</v>
      </c>
      <c r="F72" s="16">
        <f>SUBTOTAL(9,F73:F73)</f>
        <v>0</v>
      </c>
      <c r="G72" s="75"/>
      <c r="H72" s="75"/>
      <c r="I72" s="75"/>
      <c r="J72" s="75"/>
      <c r="K72" s="75"/>
      <c r="L72" s="75"/>
      <c r="M72" s="75"/>
      <c r="N72" s="75"/>
      <c r="O72" s="94">
        <f>SUBTOTAL(9,O73:O73)</f>
        <v>0</v>
      </c>
      <c r="P72" s="75">
        <f>SUBTOTAL(9,P73:P73)</f>
        <v>0</v>
      </c>
      <c r="Q72" s="134">
        <v>36.4148</v>
      </c>
      <c r="R72" s="197">
        <v>36.4148</v>
      </c>
      <c r="S72" s="197">
        <f t="shared" ref="S72:Z72" si="44">SUBTOTAL(9,S73:S73)</f>
        <v>0</v>
      </c>
      <c r="T72" s="197">
        <f t="shared" si="44"/>
        <v>0</v>
      </c>
      <c r="U72" s="197">
        <f t="shared" si="44"/>
        <v>36.4148</v>
      </c>
      <c r="V72" s="197">
        <f t="shared" si="44"/>
        <v>0</v>
      </c>
      <c r="W72" s="76">
        <f t="shared" si="44"/>
        <v>0</v>
      </c>
      <c r="X72" s="76">
        <f t="shared" si="44"/>
        <v>0</v>
      </c>
      <c r="Y72" s="76">
        <f t="shared" si="44"/>
        <v>0</v>
      </c>
      <c r="Z72" s="76">
        <f t="shared" si="44"/>
        <v>0</v>
      </c>
      <c r="AA72" s="127"/>
      <c r="AB72" s="106">
        <f t="shared" si="38"/>
        <v>0</v>
      </c>
      <c r="AC72" s="236"/>
      <c r="AD72" s="114"/>
      <c r="AE72" s="218"/>
      <c r="AF72" s="227"/>
      <c r="AG72" s="236"/>
      <c r="AH72" s="114"/>
      <c r="AI72" s="114"/>
      <c r="AJ72" s="218"/>
      <c r="AK72" s="227"/>
      <c r="AL72" s="114"/>
      <c r="AM72" s="114"/>
      <c r="AN72" s="114"/>
      <c r="AO72" s="114"/>
      <c r="AP72" s="114"/>
      <c r="AQ72" s="114"/>
      <c r="AR72" s="114"/>
      <c r="AS72" s="114"/>
      <c r="AT72" s="76">
        <f>SUBTOTAL(9,AT73:AT73)</f>
        <v>36.4148</v>
      </c>
    </row>
    <row r="73" spans="1:46" s="24" customFormat="1" ht="18.75" customHeight="1">
      <c r="A73" s="20"/>
      <c r="B73" s="27" t="s">
        <v>185</v>
      </c>
      <c r="C73" s="22"/>
      <c r="D73" s="23"/>
      <c r="E73" s="23"/>
      <c r="F73" s="23"/>
      <c r="G73" s="77"/>
      <c r="H73" s="77"/>
      <c r="I73" s="77"/>
      <c r="J73" s="77"/>
      <c r="K73" s="77"/>
      <c r="L73" s="77"/>
      <c r="M73" s="77"/>
      <c r="N73" s="77"/>
      <c r="O73" s="79"/>
      <c r="P73" s="77"/>
      <c r="Q73" s="135">
        <v>36.4148</v>
      </c>
      <c r="R73" s="198">
        <v>36.4148</v>
      </c>
      <c r="S73" s="198"/>
      <c r="T73" s="198"/>
      <c r="U73" s="198">
        <f>R73</f>
        <v>36.4148</v>
      </c>
      <c r="V73" s="198"/>
      <c r="W73" s="80"/>
      <c r="X73" s="80"/>
      <c r="Y73" s="80"/>
      <c r="Z73" s="80"/>
      <c r="AA73" s="126">
        <v>30.86</v>
      </c>
      <c r="AB73" s="106">
        <f t="shared" si="38"/>
        <v>36.4148</v>
      </c>
      <c r="AC73" s="235"/>
      <c r="AD73" s="77"/>
      <c r="AE73" s="78"/>
      <c r="AF73" s="226"/>
      <c r="AG73" s="235"/>
      <c r="AH73" s="77"/>
      <c r="AI73" s="77"/>
      <c r="AJ73" s="78"/>
      <c r="AK73" s="226"/>
      <c r="AL73" s="77"/>
      <c r="AM73" s="77"/>
      <c r="AN73" s="77"/>
      <c r="AO73" s="77"/>
      <c r="AP73" s="77"/>
      <c r="AQ73" s="77"/>
      <c r="AR73" s="78" t="s">
        <v>334</v>
      </c>
      <c r="AS73" s="78"/>
      <c r="AT73" s="80">
        <f>AB73</f>
        <v>36.4148</v>
      </c>
    </row>
    <row r="74" spans="1:46" s="17" customFormat="1" ht="31.5">
      <c r="A74" s="8"/>
      <c r="B74" s="104" t="s">
        <v>76</v>
      </c>
      <c r="C74" s="16"/>
      <c r="D74" s="16">
        <f>SUBTOTAL(9,D75:D76)</f>
        <v>0</v>
      </c>
      <c r="E74" s="16">
        <f>SUBTOTAL(9,E75:E76)</f>
        <v>0</v>
      </c>
      <c r="F74" s="16">
        <f>SUBTOTAL(9,F75:F76)</f>
        <v>0</v>
      </c>
      <c r="G74" s="75"/>
      <c r="H74" s="75"/>
      <c r="I74" s="75"/>
      <c r="J74" s="75"/>
      <c r="K74" s="75"/>
      <c r="L74" s="75"/>
      <c r="M74" s="75"/>
      <c r="N74" s="75"/>
      <c r="O74" s="94">
        <f>SUBTOTAL(9,O75:O76)</f>
        <v>0</v>
      </c>
      <c r="P74" s="75">
        <f>SUBTOTAL(9,P75:P76)</f>
        <v>0</v>
      </c>
      <c r="Q74" s="134">
        <v>1.8620399999999999</v>
      </c>
      <c r="R74" s="197">
        <v>1.782</v>
      </c>
      <c r="S74" s="197">
        <f t="shared" ref="S74:Z74" si="45">SUBTOTAL(9,S75:S76)</f>
        <v>1.8080999999999998</v>
      </c>
      <c r="T74" s="197">
        <f t="shared" si="45"/>
        <v>0</v>
      </c>
      <c r="U74" s="197">
        <f t="shared" si="45"/>
        <v>0</v>
      </c>
      <c r="V74" s="197">
        <f t="shared" si="45"/>
        <v>3.6900000000000002E-2</v>
      </c>
      <c r="W74" s="76">
        <f t="shared" si="45"/>
        <v>0</v>
      </c>
      <c r="X74" s="76">
        <f t="shared" si="45"/>
        <v>0</v>
      </c>
      <c r="Y74" s="76">
        <f t="shared" si="45"/>
        <v>0</v>
      </c>
      <c r="Z74" s="76">
        <f t="shared" si="45"/>
        <v>0</v>
      </c>
      <c r="AA74" s="127"/>
      <c r="AB74" s="106">
        <f t="shared" ref="AB74:AB82" si="46">AA74*1.18</f>
        <v>0</v>
      </c>
      <c r="AC74" s="234"/>
      <c r="AD74" s="75"/>
      <c r="AE74" s="218"/>
      <c r="AF74" s="225">
        <f>SUBTOTAL(9,AF75:AF76)</f>
        <v>0</v>
      </c>
      <c r="AG74" s="234"/>
      <c r="AH74" s="75"/>
      <c r="AI74" s="75"/>
      <c r="AJ74" s="218"/>
      <c r="AK74" s="225">
        <f t="shared" ref="AK74:AQ74" si="47">SUBTOTAL(9,AK75:AK76)</f>
        <v>0</v>
      </c>
      <c r="AL74" s="75">
        <f t="shared" si="47"/>
        <v>0</v>
      </c>
      <c r="AM74" s="75">
        <f t="shared" si="47"/>
        <v>0</v>
      </c>
      <c r="AN74" s="75">
        <f t="shared" si="47"/>
        <v>0</v>
      </c>
      <c r="AO74" s="75">
        <f t="shared" si="47"/>
        <v>0</v>
      </c>
      <c r="AP74" s="75">
        <f t="shared" si="47"/>
        <v>0</v>
      </c>
      <c r="AQ74" s="75">
        <f t="shared" si="47"/>
        <v>0</v>
      </c>
      <c r="AR74" s="114"/>
      <c r="AS74" s="114"/>
      <c r="AT74" s="76">
        <f>SUBTOTAL(9,AT75:AT76)</f>
        <v>1.8620399999999999</v>
      </c>
    </row>
    <row r="75" spans="1:46" s="24" customFormat="1" ht="47.25">
      <c r="A75" s="20"/>
      <c r="B75" s="27" t="s">
        <v>190</v>
      </c>
      <c r="C75" s="23"/>
      <c r="D75" s="23"/>
      <c r="E75" s="23"/>
      <c r="F75" s="23"/>
      <c r="G75" s="77"/>
      <c r="H75" s="77"/>
      <c r="I75" s="77"/>
      <c r="J75" s="77"/>
      <c r="K75" s="77"/>
      <c r="L75" s="77"/>
      <c r="M75" s="77"/>
      <c r="N75" s="77"/>
      <c r="O75" s="79"/>
      <c r="P75" s="77"/>
      <c r="Q75" s="135">
        <v>9.2039999999999997E-2</v>
      </c>
      <c r="R75" s="198">
        <v>9.2039999999999997E-2</v>
      </c>
      <c r="S75" s="198">
        <v>9.0160000000000004E-2</v>
      </c>
      <c r="T75" s="198"/>
      <c r="U75" s="198"/>
      <c r="V75" s="198">
        <v>1.8400000000000001E-3</v>
      </c>
      <c r="W75" s="80"/>
      <c r="X75" s="80"/>
      <c r="Y75" s="80"/>
      <c r="Z75" s="80"/>
      <c r="AA75" s="132">
        <v>7.8E-2</v>
      </c>
      <c r="AB75" s="106">
        <f t="shared" si="46"/>
        <v>9.2039999999999997E-2</v>
      </c>
      <c r="AC75" s="235"/>
      <c r="AD75" s="77"/>
      <c r="AE75" s="78"/>
      <c r="AF75" s="226"/>
      <c r="AG75" s="235"/>
      <c r="AH75" s="77"/>
      <c r="AI75" s="77"/>
      <c r="AJ75" s="78"/>
      <c r="AK75" s="226"/>
      <c r="AL75" s="77"/>
      <c r="AM75" s="77"/>
      <c r="AN75" s="77"/>
      <c r="AO75" s="77"/>
      <c r="AP75" s="77"/>
      <c r="AQ75" s="77"/>
      <c r="AR75" s="115" t="s">
        <v>306</v>
      </c>
      <c r="AS75" s="115"/>
      <c r="AT75" s="80">
        <f>AB75</f>
        <v>9.2039999999999997E-2</v>
      </c>
    </row>
    <row r="76" spans="1:46" s="24" customFormat="1">
      <c r="A76" s="20"/>
      <c r="B76" s="25" t="s">
        <v>192</v>
      </c>
      <c r="C76" s="23"/>
      <c r="D76" s="23"/>
      <c r="E76" s="23"/>
      <c r="F76" s="23"/>
      <c r="G76" s="77"/>
      <c r="H76" s="77"/>
      <c r="I76" s="77"/>
      <c r="J76" s="77"/>
      <c r="K76" s="77"/>
      <c r="L76" s="77"/>
      <c r="M76" s="77"/>
      <c r="N76" s="77"/>
      <c r="O76" s="79"/>
      <c r="P76" s="77"/>
      <c r="Q76" s="135">
        <v>1.77</v>
      </c>
      <c r="R76" s="198">
        <v>1.7529999999999999</v>
      </c>
      <c r="S76" s="198">
        <f>R76-V76</f>
        <v>1.7179399999999998</v>
      </c>
      <c r="T76" s="198"/>
      <c r="U76" s="198"/>
      <c r="V76" s="198">
        <f>R76*0.02</f>
        <v>3.5060000000000001E-2</v>
      </c>
      <c r="W76" s="80"/>
      <c r="X76" s="80"/>
      <c r="Y76" s="80"/>
      <c r="Z76" s="80"/>
      <c r="AA76" s="126">
        <v>1.5</v>
      </c>
      <c r="AB76" s="106">
        <f t="shared" si="46"/>
        <v>1.77</v>
      </c>
      <c r="AC76" s="235"/>
      <c r="AD76" s="77"/>
      <c r="AE76" s="78"/>
      <c r="AF76" s="226"/>
      <c r="AG76" s="235"/>
      <c r="AH76" s="77"/>
      <c r="AI76" s="77"/>
      <c r="AJ76" s="78"/>
      <c r="AK76" s="226"/>
      <c r="AL76" s="77"/>
      <c r="AM76" s="77"/>
      <c r="AN76" s="77"/>
      <c r="AO76" s="77"/>
      <c r="AP76" s="77"/>
      <c r="AQ76" s="77"/>
      <c r="AR76" s="78" t="s">
        <v>306</v>
      </c>
      <c r="AS76" s="115"/>
      <c r="AT76" s="80">
        <f>AB76</f>
        <v>1.77</v>
      </c>
    </row>
    <row r="77" spans="1:46" s="17" customFormat="1">
      <c r="A77" s="8" t="s">
        <v>83</v>
      </c>
      <c r="B77" s="38" t="s">
        <v>84</v>
      </c>
      <c r="C77" s="39"/>
      <c r="D77" s="16">
        <f>D78</f>
        <v>0</v>
      </c>
      <c r="E77" s="16">
        <f>E78</f>
        <v>0</v>
      </c>
      <c r="F77" s="16">
        <f>F78</f>
        <v>0</v>
      </c>
      <c r="G77" s="75"/>
      <c r="H77" s="75"/>
      <c r="I77" s="75"/>
      <c r="J77" s="75"/>
      <c r="K77" s="75"/>
      <c r="L77" s="75"/>
      <c r="M77" s="75"/>
      <c r="N77" s="75"/>
      <c r="O77" s="94">
        <f>O78</f>
        <v>0</v>
      </c>
      <c r="P77" s="75">
        <f>P78</f>
        <v>0</v>
      </c>
      <c r="Q77" s="134">
        <v>0.27257999999999999</v>
      </c>
      <c r="R77" s="197">
        <v>0.27200000000000002</v>
      </c>
      <c r="S77" s="197">
        <f t="shared" ref="S77:Z78" si="48">S78</f>
        <v>0.26631329479999999</v>
      </c>
      <c r="T77" s="197">
        <f t="shared" si="48"/>
        <v>0</v>
      </c>
      <c r="U77" s="197">
        <f t="shared" si="48"/>
        <v>0</v>
      </c>
      <c r="V77" s="197">
        <f t="shared" si="48"/>
        <v>5.8351775999999998E-3</v>
      </c>
      <c r="W77" s="76">
        <f t="shared" si="48"/>
        <v>0</v>
      </c>
      <c r="X77" s="76">
        <f t="shared" si="48"/>
        <v>0</v>
      </c>
      <c r="Y77" s="76">
        <f t="shared" si="48"/>
        <v>0</v>
      </c>
      <c r="Z77" s="76">
        <f t="shared" si="48"/>
        <v>0</v>
      </c>
      <c r="AA77" s="106"/>
      <c r="AB77" s="106">
        <f t="shared" si="46"/>
        <v>0</v>
      </c>
      <c r="AC77" s="234"/>
      <c r="AD77" s="75"/>
      <c r="AE77" s="218"/>
      <c r="AF77" s="225">
        <f>AF78</f>
        <v>0</v>
      </c>
      <c r="AG77" s="234"/>
      <c r="AH77" s="75"/>
      <c r="AI77" s="75"/>
      <c r="AJ77" s="218"/>
      <c r="AK77" s="225">
        <f t="shared" ref="AK77:AQ77" si="49">AK78</f>
        <v>0</v>
      </c>
      <c r="AL77" s="75">
        <f t="shared" si="49"/>
        <v>0</v>
      </c>
      <c r="AM77" s="75" t="e">
        <f t="shared" si="49"/>
        <v>#REF!</v>
      </c>
      <c r="AN77" s="75" t="e">
        <f t="shared" si="49"/>
        <v>#REF!</v>
      </c>
      <c r="AO77" s="75" t="e">
        <f t="shared" si="49"/>
        <v>#REF!</v>
      </c>
      <c r="AP77" s="75" t="e">
        <f t="shared" si="49"/>
        <v>#REF!</v>
      </c>
      <c r="AQ77" s="75" t="e">
        <f t="shared" si="49"/>
        <v>#REF!</v>
      </c>
      <c r="AR77" s="114"/>
      <c r="AS77" s="114"/>
      <c r="AT77" s="76" t="e">
        <f>AT78</f>
        <v>#REF!</v>
      </c>
    </row>
    <row r="78" spans="1:46" s="17" customFormat="1" ht="31.5">
      <c r="A78" s="8" t="s">
        <v>85</v>
      </c>
      <c r="B78" s="9" t="s">
        <v>38</v>
      </c>
      <c r="C78" s="10"/>
      <c r="D78" s="16">
        <f>+D79</f>
        <v>0</v>
      </c>
      <c r="E78" s="16">
        <f t="shared" ref="E78:P78" si="50">+E79</f>
        <v>0</v>
      </c>
      <c r="F78" s="16">
        <f t="shared" si="50"/>
        <v>0</v>
      </c>
      <c r="G78" s="16">
        <f t="shared" si="50"/>
        <v>0</v>
      </c>
      <c r="H78" s="16">
        <f t="shared" si="50"/>
        <v>0</v>
      </c>
      <c r="I78" s="16">
        <f t="shared" si="50"/>
        <v>0</v>
      </c>
      <c r="J78" s="16">
        <f t="shared" si="50"/>
        <v>0</v>
      </c>
      <c r="K78" s="16">
        <f t="shared" si="50"/>
        <v>0</v>
      </c>
      <c r="L78" s="16">
        <f t="shared" si="50"/>
        <v>0</v>
      </c>
      <c r="M78" s="16">
        <f t="shared" si="50"/>
        <v>0</v>
      </c>
      <c r="N78" s="16">
        <f t="shared" si="50"/>
        <v>0</v>
      </c>
      <c r="O78" s="16">
        <f t="shared" si="50"/>
        <v>0</v>
      </c>
      <c r="P78" s="16">
        <f t="shared" si="50"/>
        <v>0</v>
      </c>
      <c r="Q78" s="134">
        <v>0.27257999999999999</v>
      </c>
      <c r="R78" s="197">
        <v>0.27200000000000002</v>
      </c>
      <c r="S78" s="197">
        <f t="shared" si="48"/>
        <v>0.26631329479999999</v>
      </c>
      <c r="T78" s="197">
        <f t="shared" si="48"/>
        <v>0</v>
      </c>
      <c r="U78" s="197">
        <f t="shared" si="48"/>
        <v>0</v>
      </c>
      <c r="V78" s="197">
        <f t="shared" si="48"/>
        <v>5.8351775999999998E-3</v>
      </c>
      <c r="W78" s="76">
        <f t="shared" si="48"/>
        <v>0</v>
      </c>
      <c r="X78" s="76">
        <f t="shared" si="48"/>
        <v>0</v>
      </c>
      <c r="Y78" s="76">
        <f t="shared" si="48"/>
        <v>0</v>
      </c>
      <c r="Z78" s="76">
        <f t="shared" si="48"/>
        <v>0</v>
      </c>
      <c r="AA78" s="106"/>
      <c r="AB78" s="106">
        <f t="shared" si="46"/>
        <v>0</v>
      </c>
      <c r="AC78" s="234"/>
      <c r="AD78" s="75"/>
      <c r="AE78" s="218"/>
      <c r="AF78" s="225">
        <f>AF79</f>
        <v>0</v>
      </c>
      <c r="AG78" s="234"/>
      <c r="AH78" s="94"/>
      <c r="AI78" s="94"/>
      <c r="AJ78" s="240"/>
      <c r="AK78" s="225">
        <f>AK79</f>
        <v>0</v>
      </c>
      <c r="AL78" s="94">
        <f>AL79</f>
        <v>0</v>
      </c>
      <c r="AM78" s="75" t="e">
        <f>#REF!+#REF!+AM79+#REF!+#REF!+#REF!</f>
        <v>#REF!</v>
      </c>
      <c r="AN78" s="75" t="e">
        <f>#REF!+#REF!+AN79+#REF!+#REF!+#REF!</f>
        <v>#REF!</v>
      </c>
      <c r="AO78" s="75" t="e">
        <f>#REF!+#REF!+AO79+#REF!+#REF!+#REF!</f>
        <v>#REF!</v>
      </c>
      <c r="AP78" s="75" t="e">
        <f>#REF!+#REF!+AP79+#REF!+#REF!+#REF!</f>
        <v>#REF!</v>
      </c>
      <c r="AQ78" s="75" t="e">
        <f>#REF!+#REF!+AQ79+#REF!+#REF!+#REF!</f>
        <v>#REF!</v>
      </c>
      <c r="AR78" s="114"/>
      <c r="AS78" s="114"/>
      <c r="AT78" s="76" t="e">
        <f>#REF!+#REF!+AT79+#REF!+#REF!+#REF!</f>
        <v>#REF!</v>
      </c>
    </row>
    <row r="79" spans="1:46" s="17" customFormat="1">
      <c r="A79" s="8" t="s">
        <v>395</v>
      </c>
      <c r="B79" s="32" t="s">
        <v>66</v>
      </c>
      <c r="C79" s="16"/>
      <c r="D79" s="16">
        <f>SUBTOTAL(9,D80:D82)</f>
        <v>0</v>
      </c>
      <c r="E79" s="16">
        <f>SUBTOTAL(9,E80:E82)</f>
        <v>0</v>
      </c>
      <c r="F79" s="16">
        <f>SUBTOTAL(9,F80:F82)</f>
        <v>0</v>
      </c>
      <c r="G79" s="75"/>
      <c r="H79" s="75"/>
      <c r="I79" s="75"/>
      <c r="J79" s="75"/>
      <c r="K79" s="75"/>
      <c r="L79" s="75"/>
      <c r="M79" s="75"/>
      <c r="N79" s="75"/>
      <c r="O79" s="94">
        <f>SUBTOTAL(9,O80:O82)</f>
        <v>0</v>
      </c>
      <c r="P79" s="75">
        <f>SUBTOTAL(9,P80:P82)</f>
        <v>0</v>
      </c>
      <c r="Q79" s="134">
        <v>0.27257999999999999</v>
      </c>
      <c r="R79" s="197">
        <v>0.27200000000000002</v>
      </c>
      <c r="S79" s="197">
        <f t="shared" ref="S79:Z79" si="51">SUBTOTAL(9,S80:S82)</f>
        <v>0.26631329479999999</v>
      </c>
      <c r="T79" s="197">
        <f t="shared" si="51"/>
        <v>0</v>
      </c>
      <c r="U79" s="197">
        <f t="shared" si="51"/>
        <v>0</v>
      </c>
      <c r="V79" s="197">
        <f t="shared" si="51"/>
        <v>5.8351775999999998E-3</v>
      </c>
      <c r="W79" s="76">
        <f t="shared" si="51"/>
        <v>0</v>
      </c>
      <c r="X79" s="76">
        <f t="shared" si="51"/>
        <v>0</v>
      </c>
      <c r="Y79" s="76">
        <f t="shared" si="51"/>
        <v>0</v>
      </c>
      <c r="Z79" s="76">
        <f t="shared" si="51"/>
        <v>0</v>
      </c>
      <c r="AA79" s="127"/>
      <c r="AB79" s="106">
        <f t="shared" si="46"/>
        <v>0</v>
      </c>
      <c r="AC79" s="236"/>
      <c r="AD79" s="114"/>
      <c r="AE79" s="218"/>
      <c r="AF79" s="227"/>
      <c r="AG79" s="236"/>
      <c r="AH79" s="114"/>
      <c r="AI79" s="114"/>
      <c r="AJ79" s="218"/>
      <c r="AK79" s="227"/>
      <c r="AL79" s="114"/>
      <c r="AM79" s="114"/>
      <c r="AN79" s="114"/>
      <c r="AO79" s="114"/>
      <c r="AP79" s="114"/>
      <c r="AQ79" s="114"/>
      <c r="AR79" s="114"/>
      <c r="AS79" s="114"/>
      <c r="AT79" s="76">
        <f>SUBTOTAL(9,AT80:AT82)</f>
        <v>0.27257999999999999</v>
      </c>
    </row>
    <row r="80" spans="1:46" s="24" customFormat="1" ht="31.5">
      <c r="A80" s="20"/>
      <c r="B80" s="27" t="s">
        <v>189</v>
      </c>
      <c r="C80" s="23"/>
      <c r="D80" s="23"/>
      <c r="E80" s="23"/>
      <c r="F80" s="23"/>
      <c r="G80" s="77"/>
      <c r="H80" s="77"/>
      <c r="I80" s="77"/>
      <c r="J80" s="77"/>
      <c r="K80" s="77"/>
      <c r="L80" s="77"/>
      <c r="M80" s="77"/>
      <c r="N80" s="77"/>
      <c r="O80" s="79"/>
      <c r="P80" s="77"/>
      <c r="Q80" s="135">
        <v>0.11799999999999999</v>
      </c>
      <c r="R80" s="198">
        <v>0.11700000000000001</v>
      </c>
      <c r="S80" s="198">
        <v>0.11528719999999999</v>
      </c>
      <c r="T80" s="198"/>
      <c r="U80" s="198"/>
      <c r="V80" s="198">
        <v>2E-3</v>
      </c>
      <c r="W80" s="80"/>
      <c r="X80" s="80"/>
      <c r="Y80" s="80"/>
      <c r="Z80" s="80"/>
      <c r="AA80" s="126">
        <v>0.1</v>
      </c>
      <c r="AB80" s="106">
        <f t="shared" si="46"/>
        <v>0.11799999999999999</v>
      </c>
      <c r="AC80" s="235"/>
      <c r="AD80" s="77"/>
      <c r="AE80" s="78"/>
      <c r="AF80" s="226"/>
      <c r="AG80" s="235"/>
      <c r="AH80" s="77"/>
      <c r="AI80" s="77"/>
      <c r="AJ80" s="78"/>
      <c r="AK80" s="226"/>
      <c r="AL80" s="77"/>
      <c r="AM80" s="77"/>
      <c r="AN80" s="77"/>
      <c r="AO80" s="77"/>
      <c r="AP80" s="77"/>
      <c r="AQ80" s="77"/>
      <c r="AR80" s="78" t="s">
        <v>337</v>
      </c>
      <c r="AS80" s="130"/>
      <c r="AT80" s="80">
        <f>AB80</f>
        <v>0.11799999999999999</v>
      </c>
    </row>
    <row r="81" spans="1:46" s="24" customFormat="1" ht="31.5">
      <c r="A81" s="20"/>
      <c r="B81" s="27" t="s">
        <v>191</v>
      </c>
      <c r="C81" s="23"/>
      <c r="D81" s="23"/>
      <c r="E81" s="23"/>
      <c r="F81" s="23"/>
      <c r="G81" s="77"/>
      <c r="H81" s="77"/>
      <c r="I81" s="77"/>
      <c r="J81" s="77"/>
      <c r="K81" s="77"/>
      <c r="L81" s="77"/>
      <c r="M81" s="77"/>
      <c r="N81" s="77"/>
      <c r="O81" s="79"/>
      <c r="P81" s="77"/>
      <c r="Q81" s="135">
        <v>6.2539999999999998E-2</v>
      </c>
      <c r="R81" s="198">
        <v>6.2539999999999998E-2</v>
      </c>
      <c r="S81" s="198">
        <v>6.1102392399999997E-2</v>
      </c>
      <c r="T81" s="198"/>
      <c r="U81" s="198"/>
      <c r="V81" s="198">
        <v>2E-3</v>
      </c>
      <c r="W81" s="80"/>
      <c r="X81" s="80"/>
      <c r="Y81" s="80"/>
      <c r="Z81" s="80"/>
      <c r="AA81" s="126">
        <v>5.2999999999999999E-2</v>
      </c>
      <c r="AB81" s="106">
        <f t="shared" si="46"/>
        <v>6.2539999999999998E-2</v>
      </c>
      <c r="AC81" s="235"/>
      <c r="AD81" s="77"/>
      <c r="AE81" s="78"/>
      <c r="AF81" s="226"/>
      <c r="AG81" s="235"/>
      <c r="AH81" s="77"/>
      <c r="AI81" s="77"/>
      <c r="AJ81" s="78"/>
      <c r="AK81" s="226"/>
      <c r="AL81" s="77"/>
      <c r="AM81" s="77"/>
      <c r="AN81" s="77"/>
      <c r="AO81" s="77"/>
      <c r="AP81" s="77"/>
      <c r="AQ81" s="77"/>
      <c r="AR81" s="78" t="s">
        <v>337</v>
      </c>
      <c r="AS81" s="130"/>
      <c r="AT81" s="80">
        <f>AB81</f>
        <v>6.2539999999999998E-2</v>
      </c>
    </row>
    <row r="82" spans="1:46" s="24" customFormat="1" ht="47.25">
      <c r="A82" s="20"/>
      <c r="B82" s="27" t="s">
        <v>188</v>
      </c>
      <c r="C82" s="23"/>
      <c r="D82" s="23"/>
      <c r="E82" s="23"/>
      <c r="F82" s="23"/>
      <c r="G82" s="77"/>
      <c r="H82" s="77"/>
      <c r="I82" s="77"/>
      <c r="J82" s="77"/>
      <c r="K82" s="77"/>
      <c r="L82" s="77"/>
      <c r="M82" s="77"/>
      <c r="N82" s="77"/>
      <c r="O82" s="79"/>
      <c r="P82" s="77"/>
      <c r="Q82" s="135">
        <v>9.2039999999999997E-2</v>
      </c>
      <c r="R82" s="198">
        <v>9.2039999999999997E-2</v>
      </c>
      <c r="S82" s="198">
        <v>8.99237024E-2</v>
      </c>
      <c r="T82" s="198"/>
      <c r="U82" s="198"/>
      <c r="V82" s="198">
        <v>1.8351776000000001E-3</v>
      </c>
      <c r="W82" s="80"/>
      <c r="X82" s="80"/>
      <c r="Y82" s="80"/>
      <c r="Z82" s="80"/>
      <c r="AA82" s="126">
        <v>7.8E-2</v>
      </c>
      <c r="AB82" s="106">
        <f t="shared" si="46"/>
        <v>9.2039999999999997E-2</v>
      </c>
      <c r="AC82" s="235"/>
      <c r="AD82" s="77"/>
      <c r="AE82" s="78"/>
      <c r="AF82" s="226"/>
      <c r="AG82" s="235"/>
      <c r="AH82" s="77"/>
      <c r="AI82" s="77"/>
      <c r="AJ82" s="78"/>
      <c r="AK82" s="226"/>
      <c r="AL82" s="77"/>
      <c r="AM82" s="77"/>
      <c r="AN82" s="77"/>
      <c r="AO82" s="77"/>
      <c r="AP82" s="77"/>
      <c r="AQ82" s="77"/>
      <c r="AR82" s="78" t="s">
        <v>337</v>
      </c>
      <c r="AS82" s="130"/>
      <c r="AT82" s="80">
        <f>AB82</f>
        <v>9.2039999999999997E-2</v>
      </c>
    </row>
    <row r="83" spans="1:46" s="208" customFormat="1" ht="49.5" customHeight="1">
      <c r="A83" s="203"/>
      <c r="B83" s="209" t="s">
        <v>401</v>
      </c>
      <c r="C83" s="204"/>
      <c r="D83" s="204"/>
      <c r="E83" s="204"/>
      <c r="F83" s="204"/>
      <c r="G83" s="205"/>
      <c r="H83" s="205"/>
      <c r="I83" s="205"/>
      <c r="J83" s="205"/>
      <c r="K83" s="205"/>
      <c r="L83" s="205"/>
      <c r="M83" s="205"/>
      <c r="N83" s="205"/>
      <c r="O83" s="213"/>
      <c r="P83" s="205"/>
      <c r="Q83" s="206"/>
      <c r="R83" s="213">
        <f>SUM(R84:R113)</f>
        <v>200.46100000000001</v>
      </c>
      <c r="S83" s="213">
        <f>SUM(S84:S113)</f>
        <v>20.046099999999999</v>
      </c>
      <c r="T83" s="213">
        <f>SUM(T84:T113)</f>
        <v>60.138299999999994</v>
      </c>
      <c r="U83" s="213">
        <f>SUM(U84:U113)</f>
        <v>120.2766</v>
      </c>
      <c r="V83" s="213">
        <f>SUM(V84:V113)</f>
        <v>0</v>
      </c>
      <c r="W83" s="205"/>
      <c r="X83" s="205"/>
      <c r="Y83" s="205"/>
      <c r="Z83" s="205"/>
      <c r="AA83" s="205"/>
      <c r="AB83" s="205"/>
      <c r="AC83" s="237"/>
      <c r="AD83" s="205"/>
      <c r="AE83" s="219"/>
      <c r="AF83" s="228"/>
      <c r="AG83" s="237"/>
      <c r="AH83" s="205"/>
      <c r="AI83" s="205"/>
      <c r="AJ83" s="219"/>
      <c r="AK83" s="228"/>
      <c r="AL83" s="205"/>
      <c r="AM83" s="205"/>
      <c r="AN83" s="205"/>
      <c r="AO83" s="205"/>
      <c r="AP83" s="205"/>
      <c r="AQ83" s="205"/>
      <c r="AR83" s="207"/>
      <c r="AS83" s="207"/>
      <c r="AT83" s="205"/>
    </row>
    <row r="84" spans="1:46" s="24" customFormat="1" ht="63">
      <c r="A84" s="64"/>
      <c r="B84" s="210" t="s">
        <v>402</v>
      </c>
      <c r="C84" s="118"/>
      <c r="D84" s="118"/>
      <c r="E84" s="118"/>
      <c r="F84" s="118"/>
      <c r="G84" s="200"/>
      <c r="H84" s="200"/>
      <c r="I84" s="200"/>
      <c r="J84" s="200"/>
      <c r="K84" s="200"/>
      <c r="L84" s="201"/>
      <c r="M84" s="201"/>
      <c r="N84" s="201"/>
      <c r="O84" s="201"/>
      <c r="P84" s="201"/>
      <c r="Q84" s="201"/>
      <c r="R84" s="212">
        <v>1.964</v>
      </c>
      <c r="S84" s="212">
        <f>R84*0.1</f>
        <v>0.19640000000000002</v>
      </c>
      <c r="T84" s="212">
        <f>R84*0.3</f>
        <v>0.58919999999999995</v>
      </c>
      <c r="U84" s="212">
        <f>R84-S84-T84</f>
        <v>1.1783999999999999</v>
      </c>
      <c r="V84" s="212">
        <v>0</v>
      </c>
      <c r="W84" s="201"/>
      <c r="X84" s="201"/>
      <c r="Y84" s="201"/>
      <c r="Z84" s="201"/>
      <c r="AA84" s="202"/>
      <c r="AB84" s="202"/>
      <c r="AC84" s="238">
        <v>2012</v>
      </c>
      <c r="AD84" s="201">
        <v>25</v>
      </c>
      <c r="AE84" s="220" t="s">
        <v>429</v>
      </c>
      <c r="AF84" s="229">
        <v>0.16</v>
      </c>
      <c r="AG84" s="238">
        <v>2012</v>
      </c>
      <c r="AH84" s="201">
        <v>25</v>
      </c>
      <c r="AI84" s="201" t="s">
        <v>230</v>
      </c>
      <c r="AJ84" s="220" t="s">
        <v>431</v>
      </c>
      <c r="AK84" s="229">
        <v>1.5</v>
      </c>
      <c r="AL84" s="201"/>
      <c r="AM84" s="91"/>
      <c r="AN84" s="91"/>
      <c r="AO84" s="91"/>
      <c r="AP84" s="92"/>
      <c r="AQ84" s="92"/>
      <c r="AR84" s="91"/>
      <c r="AS84" s="66"/>
    </row>
    <row r="85" spans="1:46" s="24" customFormat="1" ht="141.75">
      <c r="A85" s="64"/>
      <c r="B85" s="210" t="s">
        <v>403</v>
      </c>
      <c r="C85" s="118"/>
      <c r="D85" s="118"/>
      <c r="E85" s="118"/>
      <c r="F85" s="118"/>
      <c r="G85" s="200"/>
      <c r="H85" s="200"/>
      <c r="I85" s="200"/>
      <c r="J85" s="200"/>
      <c r="K85" s="200"/>
      <c r="L85" s="201"/>
      <c r="M85" s="201"/>
      <c r="N85" s="201"/>
      <c r="O85" s="201"/>
      <c r="P85" s="201"/>
      <c r="Q85" s="201"/>
      <c r="R85" s="212">
        <v>14.57</v>
      </c>
      <c r="S85" s="212">
        <f t="shared" ref="S85:S112" si="52">R85*0.1</f>
        <v>1.4570000000000001</v>
      </c>
      <c r="T85" s="212">
        <f t="shared" ref="T85:T112" si="53">R85*0.3</f>
        <v>4.3709999999999996</v>
      </c>
      <c r="U85" s="212">
        <f t="shared" ref="U85:U112" si="54">R85-S85-T85</f>
        <v>8.7420000000000009</v>
      </c>
      <c r="V85" s="212">
        <v>0</v>
      </c>
      <c r="W85" s="201"/>
      <c r="X85" s="201"/>
      <c r="Y85" s="201"/>
      <c r="Z85" s="201"/>
      <c r="AA85" s="202"/>
      <c r="AB85" s="202"/>
      <c r="AC85" s="238" t="s">
        <v>432</v>
      </c>
      <c r="AD85" s="201">
        <v>25</v>
      </c>
      <c r="AE85" s="220" t="s">
        <v>433</v>
      </c>
      <c r="AF85" s="229">
        <v>1</v>
      </c>
      <c r="AG85" s="238" t="s">
        <v>432</v>
      </c>
      <c r="AH85" s="201">
        <v>25</v>
      </c>
      <c r="AI85" s="201" t="s">
        <v>230</v>
      </c>
      <c r="AJ85" s="220" t="s">
        <v>434</v>
      </c>
      <c r="AK85" s="229">
        <v>3.2</v>
      </c>
      <c r="AL85" s="201"/>
      <c r="AM85" s="91"/>
      <c r="AN85" s="91"/>
      <c r="AO85" s="91"/>
      <c r="AP85" s="92"/>
      <c r="AQ85" s="92"/>
      <c r="AR85" s="91"/>
      <c r="AS85" s="66"/>
    </row>
    <row r="86" spans="1:46" s="24" customFormat="1" ht="81.75" customHeight="1">
      <c r="A86" s="64"/>
      <c r="B86" s="210" t="s">
        <v>404</v>
      </c>
      <c r="C86" s="118"/>
      <c r="D86" s="118"/>
      <c r="E86" s="118"/>
      <c r="F86" s="118"/>
      <c r="G86" s="200"/>
      <c r="H86" s="200"/>
      <c r="I86" s="200"/>
      <c r="J86" s="200"/>
      <c r="K86" s="200"/>
      <c r="L86" s="201"/>
      <c r="M86" s="201"/>
      <c r="N86" s="201"/>
      <c r="O86" s="201"/>
      <c r="P86" s="201"/>
      <c r="Q86" s="201"/>
      <c r="R86" s="212">
        <v>0.78600000000000003</v>
      </c>
      <c r="S86" s="212">
        <f t="shared" si="52"/>
        <v>7.8600000000000003E-2</v>
      </c>
      <c r="T86" s="212">
        <f t="shared" si="53"/>
        <v>0.23580000000000001</v>
      </c>
      <c r="U86" s="212">
        <f t="shared" si="54"/>
        <v>0.47160000000000002</v>
      </c>
      <c r="V86" s="212">
        <v>0</v>
      </c>
      <c r="W86" s="201"/>
      <c r="X86" s="201"/>
      <c r="Y86" s="201"/>
      <c r="Z86" s="201"/>
      <c r="AA86" s="202"/>
      <c r="AB86" s="202"/>
      <c r="AC86" s="238" t="s">
        <v>432</v>
      </c>
      <c r="AD86" s="201">
        <v>25</v>
      </c>
      <c r="AE86" s="220" t="s">
        <v>435</v>
      </c>
      <c r="AF86" s="229">
        <v>0.1</v>
      </c>
      <c r="AG86" s="238" t="s">
        <v>432</v>
      </c>
      <c r="AH86" s="201">
        <v>25</v>
      </c>
      <c r="AI86" s="201" t="s">
        <v>230</v>
      </c>
      <c r="AJ86" s="220" t="s">
        <v>434</v>
      </c>
      <c r="AK86" s="229">
        <v>0.85</v>
      </c>
      <c r="AL86" s="201"/>
      <c r="AM86" s="91"/>
      <c r="AN86" s="91"/>
      <c r="AO86" s="91"/>
      <c r="AP86" s="92"/>
      <c r="AQ86" s="92"/>
      <c r="AR86" s="91"/>
      <c r="AS86" s="66"/>
    </row>
    <row r="87" spans="1:46" s="24" customFormat="1" ht="78.75">
      <c r="A87" s="64"/>
      <c r="B87" s="210" t="s">
        <v>406</v>
      </c>
      <c r="C87" s="118"/>
      <c r="D87" s="118"/>
      <c r="E87" s="118"/>
      <c r="F87" s="118"/>
      <c r="G87" s="200"/>
      <c r="H87" s="200"/>
      <c r="I87" s="200"/>
      <c r="J87" s="200"/>
      <c r="K87" s="200"/>
      <c r="L87" s="201"/>
      <c r="M87" s="201"/>
      <c r="N87" s="201"/>
      <c r="O87" s="201"/>
      <c r="P87" s="201"/>
      <c r="Q87" s="201"/>
      <c r="R87" s="212">
        <v>1.0249999999999999</v>
      </c>
      <c r="S87" s="212">
        <f t="shared" si="52"/>
        <v>0.10249999999999999</v>
      </c>
      <c r="T87" s="212">
        <f t="shared" si="53"/>
        <v>0.30749999999999994</v>
      </c>
      <c r="U87" s="212">
        <f t="shared" si="54"/>
        <v>0.61499999999999999</v>
      </c>
      <c r="V87" s="212">
        <v>0</v>
      </c>
      <c r="W87" s="201"/>
      <c r="X87" s="201"/>
      <c r="Y87" s="201"/>
      <c r="Z87" s="201"/>
      <c r="AA87" s="202"/>
      <c r="AB87" s="202"/>
      <c r="AC87" s="238" t="s">
        <v>432</v>
      </c>
      <c r="AD87" s="201">
        <v>25</v>
      </c>
      <c r="AE87" s="220" t="s">
        <v>435</v>
      </c>
      <c r="AF87" s="229">
        <v>0.1</v>
      </c>
      <c r="AG87" s="238" t="s">
        <v>432</v>
      </c>
      <c r="AH87" s="201">
        <v>25</v>
      </c>
      <c r="AI87" s="201" t="s">
        <v>230</v>
      </c>
      <c r="AJ87" s="220" t="s">
        <v>434</v>
      </c>
      <c r="AK87" s="229">
        <v>0.8</v>
      </c>
      <c r="AL87" s="201"/>
      <c r="AM87" s="91"/>
      <c r="AN87" s="91"/>
      <c r="AO87" s="91"/>
      <c r="AP87" s="92"/>
      <c r="AQ87" s="92"/>
      <c r="AR87" s="91"/>
      <c r="AS87" s="66"/>
    </row>
    <row r="88" spans="1:46" s="24" customFormat="1" ht="78.75">
      <c r="A88" s="64"/>
      <c r="B88" s="210" t="s">
        <v>405</v>
      </c>
      <c r="C88" s="118"/>
      <c r="D88" s="118"/>
      <c r="E88" s="118"/>
      <c r="F88" s="118"/>
      <c r="G88" s="200"/>
      <c r="H88" s="200"/>
      <c r="I88" s="200"/>
      <c r="J88" s="200"/>
      <c r="K88" s="200"/>
      <c r="L88" s="201"/>
      <c r="M88" s="201"/>
      <c r="N88" s="201"/>
      <c r="O88" s="201"/>
      <c r="P88" s="201"/>
      <c r="Q88" s="201"/>
      <c r="R88" s="212">
        <v>2.0489999999999999</v>
      </c>
      <c r="S88" s="212">
        <f t="shared" si="52"/>
        <v>0.2049</v>
      </c>
      <c r="T88" s="212">
        <f t="shared" si="53"/>
        <v>0.61469999999999991</v>
      </c>
      <c r="U88" s="212">
        <f t="shared" si="54"/>
        <v>1.2294</v>
      </c>
      <c r="V88" s="212">
        <v>0</v>
      </c>
      <c r="W88" s="201"/>
      <c r="X88" s="201"/>
      <c r="Y88" s="201"/>
      <c r="Z88" s="201"/>
      <c r="AA88" s="202"/>
      <c r="AB88" s="202"/>
      <c r="AC88" s="238" t="s">
        <v>432</v>
      </c>
      <c r="AD88" s="201">
        <v>25</v>
      </c>
      <c r="AE88" s="220" t="s">
        <v>436</v>
      </c>
      <c r="AF88" s="229">
        <v>0.4</v>
      </c>
      <c r="AG88" s="238" t="s">
        <v>432</v>
      </c>
      <c r="AH88" s="201">
        <v>25</v>
      </c>
      <c r="AI88" s="201" t="s">
        <v>230</v>
      </c>
      <c r="AJ88" s="220" t="s">
        <v>434</v>
      </c>
      <c r="AK88" s="229">
        <v>1.8</v>
      </c>
      <c r="AL88" s="201"/>
      <c r="AM88" s="91"/>
      <c r="AN88" s="91"/>
      <c r="AO88" s="91"/>
      <c r="AP88" s="92"/>
      <c r="AQ88" s="92"/>
      <c r="AR88" s="91"/>
      <c r="AS88" s="66"/>
    </row>
    <row r="89" spans="1:46" s="24" customFormat="1" ht="111.75" customHeight="1">
      <c r="A89" s="64"/>
      <c r="B89" s="210" t="s">
        <v>407</v>
      </c>
      <c r="C89" s="118"/>
      <c r="D89" s="118"/>
      <c r="E89" s="118"/>
      <c r="F89" s="118"/>
      <c r="G89" s="200"/>
      <c r="H89" s="200"/>
      <c r="I89" s="200"/>
      <c r="J89" s="200"/>
      <c r="K89" s="200"/>
      <c r="L89" s="201"/>
      <c r="M89" s="201"/>
      <c r="N89" s="201"/>
      <c r="O89" s="201"/>
      <c r="P89" s="201"/>
      <c r="Q89" s="201"/>
      <c r="R89" s="212">
        <v>2.8450000000000002</v>
      </c>
      <c r="S89" s="212">
        <f t="shared" si="52"/>
        <v>0.28450000000000003</v>
      </c>
      <c r="T89" s="212">
        <f t="shared" si="53"/>
        <v>0.85350000000000004</v>
      </c>
      <c r="U89" s="212">
        <f t="shared" si="54"/>
        <v>1.7070000000000003</v>
      </c>
      <c r="V89" s="212">
        <v>0</v>
      </c>
      <c r="W89" s="201"/>
      <c r="X89" s="201"/>
      <c r="Y89" s="201"/>
      <c r="Z89" s="201"/>
      <c r="AA89" s="202"/>
      <c r="AB89" s="202"/>
      <c r="AC89" s="238" t="s">
        <v>432</v>
      </c>
      <c r="AD89" s="201">
        <v>25</v>
      </c>
      <c r="AE89" s="220" t="s">
        <v>437</v>
      </c>
      <c r="AF89" s="229">
        <v>0.63</v>
      </c>
      <c r="AG89" s="238" t="s">
        <v>432</v>
      </c>
      <c r="AH89" s="201">
        <v>25</v>
      </c>
      <c r="AI89" s="201" t="s">
        <v>230</v>
      </c>
      <c r="AJ89" s="220" t="s">
        <v>434</v>
      </c>
      <c r="AK89" s="229">
        <v>2.2999999999999998</v>
      </c>
      <c r="AL89" s="201"/>
      <c r="AM89" s="91"/>
      <c r="AN89" s="91"/>
      <c r="AO89" s="91"/>
      <c r="AP89" s="92"/>
      <c r="AQ89" s="92"/>
      <c r="AR89" s="91"/>
      <c r="AS89" s="66"/>
    </row>
    <row r="90" spans="1:46" s="24" customFormat="1" ht="63">
      <c r="A90" s="64"/>
      <c r="B90" s="210" t="s">
        <v>408</v>
      </c>
      <c r="C90" s="118"/>
      <c r="D90" s="118"/>
      <c r="E90" s="118"/>
      <c r="F90" s="118"/>
      <c r="G90" s="200"/>
      <c r="H90" s="200"/>
      <c r="I90" s="200"/>
      <c r="J90" s="200"/>
      <c r="K90" s="200"/>
      <c r="L90" s="201"/>
      <c r="M90" s="201"/>
      <c r="N90" s="201"/>
      <c r="O90" s="201"/>
      <c r="P90" s="201"/>
      <c r="Q90" s="201"/>
      <c r="R90" s="212">
        <v>0.86399999999999999</v>
      </c>
      <c r="S90" s="212">
        <f t="shared" si="52"/>
        <v>8.6400000000000005E-2</v>
      </c>
      <c r="T90" s="212">
        <f t="shared" si="53"/>
        <v>0.25919999999999999</v>
      </c>
      <c r="U90" s="212">
        <f t="shared" si="54"/>
        <v>0.51839999999999997</v>
      </c>
      <c r="V90" s="212">
        <v>0</v>
      </c>
      <c r="W90" s="201"/>
      <c r="X90" s="201"/>
      <c r="Y90" s="201"/>
      <c r="Z90" s="201"/>
      <c r="AA90" s="202"/>
      <c r="AB90" s="202"/>
      <c r="AC90" s="238"/>
      <c r="AD90" s="201"/>
      <c r="AE90" s="220"/>
      <c r="AF90" s="229"/>
      <c r="AG90" s="238" t="s">
        <v>432</v>
      </c>
      <c r="AH90" s="201">
        <v>25</v>
      </c>
      <c r="AI90" s="201" t="s">
        <v>230</v>
      </c>
      <c r="AJ90" s="220" t="s">
        <v>438</v>
      </c>
      <c r="AK90" s="229">
        <v>0.65</v>
      </c>
      <c r="AL90" s="201"/>
      <c r="AM90" s="91"/>
      <c r="AN90" s="91"/>
      <c r="AO90" s="91"/>
      <c r="AP90" s="92"/>
      <c r="AQ90" s="92"/>
      <c r="AR90" s="91"/>
      <c r="AS90" s="66"/>
    </row>
    <row r="91" spans="1:46" s="24" customFormat="1" ht="78.75">
      <c r="A91" s="64"/>
      <c r="B91" s="210" t="s">
        <v>409</v>
      </c>
      <c r="C91" s="118"/>
      <c r="D91" s="118"/>
      <c r="E91" s="118"/>
      <c r="F91" s="118"/>
      <c r="G91" s="200"/>
      <c r="H91" s="200"/>
      <c r="I91" s="200"/>
      <c r="J91" s="200"/>
      <c r="K91" s="200"/>
      <c r="L91" s="201"/>
      <c r="M91" s="201"/>
      <c r="N91" s="201"/>
      <c r="O91" s="201"/>
      <c r="P91" s="201"/>
      <c r="Q91" s="201"/>
      <c r="R91" s="212">
        <v>1</v>
      </c>
      <c r="S91" s="212">
        <f t="shared" si="52"/>
        <v>0.1</v>
      </c>
      <c r="T91" s="212">
        <f t="shared" si="53"/>
        <v>0.3</v>
      </c>
      <c r="U91" s="212">
        <f t="shared" si="54"/>
        <v>0.60000000000000009</v>
      </c>
      <c r="V91" s="212">
        <v>0</v>
      </c>
      <c r="W91" s="201"/>
      <c r="X91" s="201"/>
      <c r="Y91" s="201"/>
      <c r="Z91" s="201"/>
      <c r="AA91" s="202"/>
      <c r="AB91" s="202"/>
      <c r="AC91" s="238" t="s">
        <v>432</v>
      </c>
      <c r="AD91" s="201">
        <v>25</v>
      </c>
      <c r="AE91" s="220" t="s">
        <v>439</v>
      </c>
      <c r="AF91" s="229">
        <v>0.25</v>
      </c>
      <c r="AG91" s="238" t="s">
        <v>432</v>
      </c>
      <c r="AH91" s="201">
        <v>25</v>
      </c>
      <c r="AI91" s="201" t="s">
        <v>230</v>
      </c>
      <c r="AJ91" s="220" t="s">
        <v>434</v>
      </c>
      <c r="AK91" s="229">
        <v>0.72</v>
      </c>
      <c r="AL91" s="201"/>
      <c r="AM91" s="91"/>
      <c r="AN91" s="91"/>
      <c r="AO91" s="91"/>
      <c r="AP91" s="92"/>
      <c r="AQ91" s="92"/>
      <c r="AR91" s="91"/>
      <c r="AS91" s="66"/>
    </row>
    <row r="92" spans="1:46" s="24" customFormat="1" ht="78.75">
      <c r="A92" s="64"/>
      <c r="B92" s="210" t="s">
        <v>410</v>
      </c>
      <c r="C92" s="118"/>
      <c r="D92" s="118"/>
      <c r="E92" s="118"/>
      <c r="F92" s="118"/>
      <c r="G92" s="200"/>
      <c r="H92" s="200"/>
      <c r="I92" s="200"/>
      <c r="J92" s="200"/>
      <c r="K92" s="200"/>
      <c r="L92" s="201"/>
      <c r="M92" s="201"/>
      <c r="N92" s="201"/>
      <c r="O92" s="201"/>
      <c r="P92" s="201"/>
      <c r="Q92" s="201"/>
      <c r="R92" s="212">
        <v>2.3639999999999999</v>
      </c>
      <c r="S92" s="212">
        <f t="shared" si="52"/>
        <v>0.2364</v>
      </c>
      <c r="T92" s="212">
        <f t="shared" si="53"/>
        <v>0.70919999999999994</v>
      </c>
      <c r="U92" s="212">
        <f t="shared" si="54"/>
        <v>1.4183999999999997</v>
      </c>
      <c r="V92" s="212">
        <v>0</v>
      </c>
      <c r="W92" s="201"/>
      <c r="X92" s="201"/>
      <c r="Y92" s="201"/>
      <c r="Z92" s="201"/>
      <c r="AA92" s="202"/>
      <c r="AB92" s="202"/>
      <c r="AC92" s="238" t="s">
        <v>432</v>
      </c>
      <c r="AD92" s="201">
        <v>25</v>
      </c>
      <c r="AE92" s="220" t="s">
        <v>437</v>
      </c>
      <c r="AF92" s="229">
        <v>0.63</v>
      </c>
      <c r="AG92" s="238" t="s">
        <v>432</v>
      </c>
      <c r="AH92" s="201">
        <v>25</v>
      </c>
      <c r="AI92" s="201" t="s">
        <v>230</v>
      </c>
      <c r="AJ92" s="220" t="s">
        <v>434</v>
      </c>
      <c r="AK92" s="229">
        <v>1.9</v>
      </c>
      <c r="AL92" s="201"/>
      <c r="AM92" s="91"/>
      <c r="AN92" s="91"/>
      <c r="AO92" s="91"/>
      <c r="AP92" s="92"/>
      <c r="AQ92" s="92"/>
      <c r="AR92" s="91"/>
      <c r="AS92" s="66"/>
    </row>
    <row r="93" spans="1:46" s="24" customFormat="1" ht="63">
      <c r="A93" s="64"/>
      <c r="B93" s="210" t="s">
        <v>411</v>
      </c>
      <c r="C93" s="118"/>
      <c r="D93" s="118"/>
      <c r="E93" s="118"/>
      <c r="F93" s="118"/>
      <c r="G93" s="200"/>
      <c r="H93" s="200"/>
      <c r="I93" s="200"/>
      <c r="J93" s="200"/>
      <c r="K93" s="200"/>
      <c r="L93" s="201"/>
      <c r="M93" s="201"/>
      <c r="N93" s="201"/>
      <c r="O93" s="201"/>
      <c r="P93" s="201"/>
      <c r="Q93" s="201"/>
      <c r="R93" s="212">
        <v>1.5980000000000001</v>
      </c>
      <c r="S93" s="212">
        <f t="shared" si="52"/>
        <v>0.15980000000000003</v>
      </c>
      <c r="T93" s="212">
        <f t="shared" si="53"/>
        <v>0.47939999999999999</v>
      </c>
      <c r="U93" s="212">
        <f t="shared" si="54"/>
        <v>0.9588000000000001</v>
      </c>
      <c r="V93" s="212">
        <v>0</v>
      </c>
      <c r="W93" s="201"/>
      <c r="X93" s="201"/>
      <c r="Y93" s="201"/>
      <c r="Z93" s="201"/>
      <c r="AA93" s="202"/>
      <c r="AB93" s="202"/>
      <c r="AC93" s="238" t="s">
        <v>432</v>
      </c>
      <c r="AD93" s="201">
        <v>25</v>
      </c>
      <c r="AE93" s="220" t="s">
        <v>429</v>
      </c>
      <c r="AF93" s="229">
        <v>0.16</v>
      </c>
      <c r="AG93" s="238" t="s">
        <v>432</v>
      </c>
      <c r="AH93" s="201">
        <v>25</v>
      </c>
      <c r="AI93" s="201" t="s">
        <v>230</v>
      </c>
      <c r="AJ93" s="220" t="s">
        <v>434</v>
      </c>
      <c r="AK93" s="229">
        <v>1.1000000000000001</v>
      </c>
      <c r="AL93" s="201"/>
      <c r="AM93" s="91"/>
      <c r="AN93" s="91"/>
      <c r="AO93" s="91"/>
      <c r="AP93" s="92"/>
      <c r="AQ93" s="92"/>
      <c r="AR93" s="91"/>
      <c r="AS93" s="66"/>
    </row>
    <row r="94" spans="1:46" s="24" customFormat="1" ht="78.75">
      <c r="A94" s="64"/>
      <c r="B94" s="210" t="s">
        <v>412</v>
      </c>
      <c r="C94" s="118"/>
      <c r="D94" s="118"/>
      <c r="E94" s="118"/>
      <c r="F94" s="118"/>
      <c r="G94" s="200"/>
      <c r="H94" s="200"/>
      <c r="I94" s="200"/>
      <c r="J94" s="200"/>
      <c r="K94" s="200"/>
      <c r="L94" s="201"/>
      <c r="M94" s="201"/>
      <c r="N94" s="201"/>
      <c r="O94" s="201"/>
      <c r="P94" s="201"/>
      <c r="Q94" s="201"/>
      <c r="R94" s="212">
        <v>0.80600000000000005</v>
      </c>
      <c r="S94" s="212">
        <f t="shared" si="52"/>
        <v>8.0600000000000005E-2</v>
      </c>
      <c r="T94" s="212">
        <f t="shared" si="53"/>
        <v>0.24180000000000001</v>
      </c>
      <c r="U94" s="212">
        <f t="shared" si="54"/>
        <v>0.48360000000000003</v>
      </c>
      <c r="V94" s="212">
        <v>0</v>
      </c>
      <c r="W94" s="201"/>
      <c r="X94" s="201"/>
      <c r="Y94" s="201"/>
      <c r="Z94" s="201"/>
      <c r="AA94" s="202"/>
      <c r="AB94" s="202"/>
      <c r="AC94" s="238" t="s">
        <v>432</v>
      </c>
      <c r="AD94" s="201">
        <v>25</v>
      </c>
      <c r="AE94" s="220" t="s">
        <v>435</v>
      </c>
      <c r="AF94" s="229">
        <v>0.1</v>
      </c>
      <c r="AG94" s="238" t="s">
        <v>432</v>
      </c>
      <c r="AH94" s="201">
        <v>25</v>
      </c>
      <c r="AI94" s="201" t="s">
        <v>230</v>
      </c>
      <c r="AJ94" s="220" t="s">
        <v>434</v>
      </c>
      <c r="AK94" s="229">
        <v>0.9</v>
      </c>
      <c r="AL94" s="201"/>
      <c r="AM94" s="91"/>
      <c r="AN94" s="91"/>
      <c r="AO94" s="91"/>
      <c r="AP94" s="92"/>
      <c r="AQ94" s="92"/>
      <c r="AR94" s="91"/>
      <c r="AS94" s="66"/>
    </row>
    <row r="95" spans="1:46" s="24" customFormat="1" ht="78.75">
      <c r="A95" s="64"/>
      <c r="B95" s="210" t="s">
        <v>414</v>
      </c>
      <c r="C95" s="118"/>
      <c r="D95" s="118"/>
      <c r="E95" s="118"/>
      <c r="F95" s="118"/>
      <c r="G95" s="200"/>
      <c r="H95" s="200"/>
      <c r="I95" s="200"/>
      <c r="J95" s="200"/>
      <c r="K95" s="200"/>
      <c r="L95" s="201"/>
      <c r="M95" s="201"/>
      <c r="N95" s="201"/>
      <c r="O95" s="201"/>
      <c r="P95" s="201"/>
      <c r="Q95" s="201"/>
      <c r="R95" s="212">
        <v>2.3879999999999999</v>
      </c>
      <c r="S95" s="212">
        <f t="shared" si="52"/>
        <v>0.23880000000000001</v>
      </c>
      <c r="T95" s="212">
        <f t="shared" si="53"/>
        <v>0.71639999999999993</v>
      </c>
      <c r="U95" s="212">
        <f t="shared" si="54"/>
        <v>1.4328000000000001</v>
      </c>
      <c r="V95" s="212">
        <v>0</v>
      </c>
      <c r="W95" s="201"/>
      <c r="X95" s="201"/>
      <c r="Y95" s="201"/>
      <c r="Z95" s="201"/>
      <c r="AA95" s="202"/>
      <c r="AB95" s="202"/>
      <c r="AC95" s="238" t="s">
        <v>432</v>
      </c>
      <c r="AD95" s="201">
        <v>25</v>
      </c>
      <c r="AE95" s="220" t="s">
        <v>439</v>
      </c>
      <c r="AF95" s="229">
        <v>0.25</v>
      </c>
      <c r="AG95" s="238" t="s">
        <v>432</v>
      </c>
      <c r="AH95" s="201">
        <v>25</v>
      </c>
      <c r="AI95" s="201" t="s">
        <v>230</v>
      </c>
      <c r="AJ95" s="220" t="s">
        <v>434</v>
      </c>
      <c r="AK95" s="229">
        <v>1.5</v>
      </c>
      <c r="AL95" s="201"/>
      <c r="AM95" s="91"/>
      <c r="AN95" s="91"/>
      <c r="AO95" s="91"/>
      <c r="AP95" s="92"/>
      <c r="AQ95" s="92"/>
      <c r="AR95" s="91"/>
      <c r="AS95" s="66"/>
    </row>
    <row r="96" spans="1:46" s="24" customFormat="1" ht="78.75">
      <c r="A96" s="64"/>
      <c r="B96" s="210" t="s">
        <v>413</v>
      </c>
      <c r="C96" s="118"/>
      <c r="D96" s="118"/>
      <c r="E96" s="118"/>
      <c r="F96" s="118"/>
      <c r="G96" s="200"/>
      <c r="H96" s="200"/>
      <c r="I96" s="200"/>
      <c r="J96" s="200"/>
      <c r="K96" s="200"/>
      <c r="L96" s="201"/>
      <c r="M96" s="201"/>
      <c r="N96" s="201"/>
      <c r="O96" s="201"/>
      <c r="P96" s="201"/>
      <c r="Q96" s="201"/>
      <c r="R96" s="212">
        <v>1.1000000000000001</v>
      </c>
      <c r="S96" s="212">
        <f t="shared" si="52"/>
        <v>0.11000000000000001</v>
      </c>
      <c r="T96" s="212">
        <f t="shared" si="53"/>
        <v>0.33</v>
      </c>
      <c r="U96" s="212">
        <f t="shared" si="54"/>
        <v>0.66000000000000014</v>
      </c>
      <c r="V96" s="212">
        <v>0</v>
      </c>
      <c r="W96" s="201"/>
      <c r="X96" s="201"/>
      <c r="Y96" s="201"/>
      <c r="Z96" s="201"/>
      <c r="AA96" s="202"/>
      <c r="AB96" s="202"/>
      <c r="AC96" s="238" t="s">
        <v>432</v>
      </c>
      <c r="AD96" s="201">
        <v>25</v>
      </c>
      <c r="AE96" s="220" t="s">
        <v>435</v>
      </c>
      <c r="AF96" s="229">
        <v>0.1</v>
      </c>
      <c r="AG96" s="238" t="s">
        <v>432</v>
      </c>
      <c r="AH96" s="201">
        <v>25</v>
      </c>
      <c r="AI96" s="201" t="s">
        <v>230</v>
      </c>
      <c r="AJ96" s="220" t="s">
        <v>434</v>
      </c>
      <c r="AK96" s="229">
        <v>1.4</v>
      </c>
      <c r="AL96" s="201"/>
      <c r="AM96" s="91"/>
      <c r="AN96" s="91"/>
      <c r="AO96" s="91"/>
      <c r="AP96" s="92"/>
      <c r="AQ96" s="92"/>
      <c r="AR96" s="91"/>
      <c r="AS96" s="66"/>
    </row>
    <row r="97" spans="1:45" s="24" customFormat="1" ht="63">
      <c r="A97" s="64"/>
      <c r="B97" s="210" t="s">
        <v>415</v>
      </c>
      <c r="C97" s="118"/>
      <c r="D97" s="118"/>
      <c r="E97" s="118"/>
      <c r="F97" s="118"/>
      <c r="G97" s="200"/>
      <c r="H97" s="200"/>
      <c r="I97" s="200"/>
      <c r="J97" s="200"/>
      <c r="K97" s="200"/>
      <c r="L97" s="201"/>
      <c r="M97" s="201"/>
      <c r="N97" s="201"/>
      <c r="O97" s="201"/>
      <c r="P97" s="201"/>
      <c r="Q97" s="201"/>
      <c r="R97" s="212">
        <v>0.78400000000000003</v>
      </c>
      <c r="S97" s="212">
        <f t="shared" si="52"/>
        <v>7.8400000000000011E-2</v>
      </c>
      <c r="T97" s="212">
        <f t="shared" si="53"/>
        <v>0.23519999999999999</v>
      </c>
      <c r="U97" s="212">
        <f t="shared" si="54"/>
        <v>0.47040000000000004</v>
      </c>
      <c r="V97" s="212">
        <v>0</v>
      </c>
      <c r="W97" s="201"/>
      <c r="X97" s="201"/>
      <c r="Y97" s="201"/>
      <c r="Z97" s="201"/>
      <c r="AA97" s="202"/>
      <c r="AB97" s="202"/>
      <c r="AC97" s="238" t="s">
        <v>432</v>
      </c>
      <c r="AD97" s="201">
        <v>25</v>
      </c>
      <c r="AE97" s="220" t="s">
        <v>436</v>
      </c>
      <c r="AF97" s="229">
        <v>0.4</v>
      </c>
      <c r="AG97" s="238" t="s">
        <v>432</v>
      </c>
      <c r="AH97" s="201">
        <v>25</v>
      </c>
      <c r="AI97" s="201" t="s">
        <v>230</v>
      </c>
      <c r="AJ97" s="220" t="s">
        <v>430</v>
      </c>
      <c r="AK97" s="229">
        <v>0.3</v>
      </c>
      <c r="AL97" s="201"/>
      <c r="AM97" s="91"/>
      <c r="AN97" s="91"/>
      <c r="AO97" s="91"/>
      <c r="AP97" s="92"/>
      <c r="AQ97" s="92"/>
      <c r="AR97" s="91"/>
      <c r="AS97" s="66"/>
    </row>
    <row r="98" spans="1:45" s="24" customFormat="1" ht="63">
      <c r="A98" s="64"/>
      <c r="B98" s="210" t="s">
        <v>416</v>
      </c>
      <c r="C98" s="118"/>
      <c r="D98" s="118"/>
      <c r="E98" s="118"/>
      <c r="F98" s="118"/>
      <c r="G98" s="200"/>
      <c r="H98" s="200"/>
      <c r="I98" s="200"/>
      <c r="J98" s="200"/>
      <c r="K98" s="200"/>
      <c r="L98" s="201"/>
      <c r="M98" s="201"/>
      <c r="N98" s="201"/>
      <c r="O98" s="201"/>
      <c r="P98" s="201"/>
      <c r="Q98" s="201"/>
      <c r="R98" s="212">
        <v>0.46500000000000002</v>
      </c>
      <c r="S98" s="212">
        <f t="shared" si="52"/>
        <v>4.6500000000000007E-2</v>
      </c>
      <c r="T98" s="212">
        <f t="shared" si="53"/>
        <v>0.13950000000000001</v>
      </c>
      <c r="U98" s="212">
        <f t="shared" si="54"/>
        <v>0.27900000000000003</v>
      </c>
      <c r="V98" s="212">
        <v>0</v>
      </c>
      <c r="W98" s="201"/>
      <c r="X98" s="201"/>
      <c r="Y98" s="201"/>
      <c r="Z98" s="201"/>
      <c r="AA98" s="202"/>
      <c r="AB98" s="202"/>
      <c r="AC98" s="238"/>
      <c r="AD98" s="201"/>
      <c r="AE98" s="220"/>
      <c r="AF98" s="229"/>
      <c r="AG98" s="238" t="s">
        <v>432</v>
      </c>
      <c r="AH98" s="201">
        <v>25</v>
      </c>
      <c r="AI98" s="201" t="s">
        <v>230</v>
      </c>
      <c r="AJ98" s="220" t="s">
        <v>438</v>
      </c>
      <c r="AK98" s="229">
        <v>0.35</v>
      </c>
      <c r="AL98" s="201"/>
      <c r="AM98" s="91"/>
      <c r="AN98" s="91"/>
      <c r="AO98" s="91"/>
      <c r="AP98" s="92"/>
      <c r="AQ98" s="92"/>
      <c r="AR98" s="91"/>
      <c r="AS98" s="66"/>
    </row>
    <row r="99" spans="1:45" s="24" customFormat="1" ht="61.5" customHeight="1">
      <c r="A99" s="64"/>
      <c r="B99" s="210" t="s">
        <v>417</v>
      </c>
      <c r="C99" s="118"/>
      <c r="D99" s="118"/>
      <c r="E99" s="118"/>
      <c r="F99" s="118"/>
      <c r="G99" s="200"/>
      <c r="H99" s="200"/>
      <c r="I99" s="200"/>
      <c r="J99" s="200"/>
      <c r="K99" s="200"/>
      <c r="L99" s="201"/>
      <c r="M99" s="201"/>
      <c r="N99" s="201"/>
      <c r="O99" s="201"/>
      <c r="P99" s="201"/>
      <c r="Q99" s="201"/>
      <c r="R99" s="212">
        <v>0.63</v>
      </c>
      <c r="S99" s="212">
        <f t="shared" si="52"/>
        <v>6.3E-2</v>
      </c>
      <c r="T99" s="212">
        <f t="shared" si="53"/>
        <v>0.189</v>
      </c>
      <c r="U99" s="212">
        <f t="shared" si="54"/>
        <v>0.37799999999999995</v>
      </c>
      <c r="V99" s="212">
        <v>0</v>
      </c>
      <c r="W99" s="201"/>
      <c r="X99" s="201"/>
      <c r="Y99" s="201"/>
      <c r="Z99" s="201"/>
      <c r="AA99" s="202"/>
      <c r="AB99" s="202"/>
      <c r="AC99" s="238" t="s">
        <v>432</v>
      </c>
      <c r="AD99" s="201">
        <v>25</v>
      </c>
      <c r="AE99" s="220" t="s">
        <v>439</v>
      </c>
      <c r="AF99" s="229">
        <v>0.25</v>
      </c>
      <c r="AG99" s="238" t="s">
        <v>432</v>
      </c>
      <c r="AH99" s="201">
        <v>25</v>
      </c>
      <c r="AI99" s="201" t="s">
        <v>230</v>
      </c>
      <c r="AJ99" s="220" t="s">
        <v>430</v>
      </c>
      <c r="AK99" s="229">
        <v>0.2</v>
      </c>
      <c r="AL99" s="201"/>
      <c r="AM99" s="91"/>
      <c r="AN99" s="91"/>
      <c r="AO99" s="91"/>
      <c r="AP99" s="92"/>
      <c r="AQ99" s="92"/>
      <c r="AR99" s="91"/>
      <c r="AS99" s="66"/>
    </row>
    <row r="100" spans="1:45" s="24" customFormat="1" ht="78.75">
      <c r="A100" s="64"/>
      <c r="B100" s="210" t="s">
        <v>418</v>
      </c>
      <c r="C100" s="118"/>
      <c r="D100" s="118"/>
      <c r="E100" s="118"/>
      <c r="F100" s="118"/>
      <c r="G100" s="200"/>
      <c r="H100" s="200"/>
      <c r="I100" s="200"/>
      <c r="J100" s="200"/>
      <c r="K100" s="200"/>
      <c r="L100" s="201"/>
      <c r="M100" s="201"/>
      <c r="N100" s="201"/>
      <c r="O100" s="201"/>
      <c r="P100" s="201"/>
      <c r="Q100" s="201"/>
      <c r="R100" s="212">
        <v>1.1419999999999999</v>
      </c>
      <c r="S100" s="212">
        <f t="shared" si="52"/>
        <v>0.1142</v>
      </c>
      <c r="T100" s="212">
        <f t="shared" si="53"/>
        <v>0.34259999999999996</v>
      </c>
      <c r="U100" s="212">
        <f t="shared" si="54"/>
        <v>0.68519999999999981</v>
      </c>
      <c r="V100" s="212">
        <v>0</v>
      </c>
      <c r="W100" s="201"/>
      <c r="X100" s="201"/>
      <c r="Y100" s="201"/>
      <c r="Z100" s="201"/>
      <c r="AA100" s="202"/>
      <c r="AB100" s="202"/>
      <c r="AC100" s="238" t="s">
        <v>432</v>
      </c>
      <c r="AD100" s="201">
        <v>25</v>
      </c>
      <c r="AE100" s="220" t="s">
        <v>429</v>
      </c>
      <c r="AF100" s="229">
        <v>0.16</v>
      </c>
      <c r="AG100" s="238" t="s">
        <v>432</v>
      </c>
      <c r="AH100" s="201">
        <v>25</v>
      </c>
      <c r="AI100" s="201"/>
      <c r="AJ100" s="220" t="s">
        <v>440</v>
      </c>
      <c r="AK100" s="229">
        <v>0.55000000000000004</v>
      </c>
      <c r="AL100" s="201"/>
      <c r="AM100" s="91"/>
      <c r="AN100" s="91"/>
      <c r="AO100" s="91"/>
      <c r="AP100" s="92"/>
      <c r="AQ100" s="92"/>
      <c r="AR100" s="91"/>
      <c r="AS100" s="66"/>
    </row>
    <row r="101" spans="1:45" s="24" customFormat="1" ht="63">
      <c r="A101" s="64"/>
      <c r="B101" s="210" t="s">
        <v>419</v>
      </c>
      <c r="C101" s="118"/>
      <c r="D101" s="118"/>
      <c r="E101" s="118"/>
      <c r="F101" s="118"/>
      <c r="G101" s="200"/>
      <c r="H101" s="200"/>
      <c r="I101" s="200"/>
      <c r="J101" s="200"/>
      <c r="K101" s="200"/>
      <c r="L101" s="201"/>
      <c r="M101" s="201"/>
      <c r="N101" s="201"/>
      <c r="O101" s="201"/>
      <c r="P101" s="201"/>
      <c r="Q101" s="201"/>
      <c r="R101" s="212">
        <v>1.4139999999999999</v>
      </c>
      <c r="S101" s="212">
        <f t="shared" si="52"/>
        <v>0.1414</v>
      </c>
      <c r="T101" s="212">
        <f t="shared" si="53"/>
        <v>0.42419999999999997</v>
      </c>
      <c r="U101" s="212">
        <f t="shared" si="54"/>
        <v>0.84840000000000004</v>
      </c>
      <c r="V101" s="212">
        <v>0</v>
      </c>
      <c r="W101" s="201"/>
      <c r="X101" s="201"/>
      <c r="Y101" s="201"/>
      <c r="Z101" s="201"/>
      <c r="AA101" s="202"/>
      <c r="AB101" s="202"/>
      <c r="AC101" s="238" t="s">
        <v>432</v>
      </c>
      <c r="AD101" s="201">
        <v>25</v>
      </c>
      <c r="AE101" s="220" t="s">
        <v>435</v>
      </c>
      <c r="AF101" s="229">
        <v>0.1</v>
      </c>
      <c r="AG101" s="238" t="s">
        <v>432</v>
      </c>
      <c r="AH101" s="201">
        <v>25</v>
      </c>
      <c r="AI101" s="201" t="s">
        <v>230</v>
      </c>
      <c r="AJ101" s="220" t="s">
        <v>434</v>
      </c>
      <c r="AK101" s="229">
        <v>1.35</v>
      </c>
      <c r="AL101" s="201"/>
      <c r="AM101" s="91"/>
      <c r="AN101" s="91"/>
      <c r="AO101" s="91"/>
      <c r="AP101" s="92"/>
      <c r="AQ101" s="92"/>
      <c r="AR101" s="91"/>
      <c r="AS101" s="66"/>
    </row>
    <row r="102" spans="1:45" s="24" customFormat="1" ht="61.5" customHeight="1">
      <c r="A102" s="64"/>
      <c r="B102" s="210" t="s">
        <v>420</v>
      </c>
      <c r="C102" s="118"/>
      <c r="D102" s="118"/>
      <c r="E102" s="118"/>
      <c r="F102" s="118"/>
      <c r="G102" s="200"/>
      <c r="H102" s="200"/>
      <c r="I102" s="200"/>
      <c r="J102" s="200"/>
      <c r="K102" s="200"/>
      <c r="L102" s="201"/>
      <c r="M102" s="201"/>
      <c r="N102" s="201"/>
      <c r="O102" s="201"/>
      <c r="P102" s="201"/>
      <c r="Q102" s="201"/>
      <c r="R102" s="212">
        <v>7.1539999999999999</v>
      </c>
      <c r="S102" s="212">
        <f t="shared" si="52"/>
        <v>0.71540000000000004</v>
      </c>
      <c r="T102" s="212">
        <f t="shared" si="53"/>
        <v>2.1461999999999999</v>
      </c>
      <c r="U102" s="212">
        <f t="shared" si="54"/>
        <v>4.2924000000000007</v>
      </c>
      <c r="V102" s="212">
        <v>0</v>
      </c>
      <c r="W102" s="201"/>
      <c r="X102" s="201"/>
      <c r="Y102" s="201"/>
      <c r="Z102" s="201"/>
      <c r="AA102" s="202"/>
      <c r="AB102" s="202"/>
      <c r="AC102" s="238" t="s">
        <v>432</v>
      </c>
      <c r="AD102" s="201">
        <v>25</v>
      </c>
      <c r="AE102" s="220" t="s">
        <v>441</v>
      </c>
      <c r="AF102" s="229">
        <v>3.78</v>
      </c>
      <c r="AG102" s="238" t="s">
        <v>432</v>
      </c>
      <c r="AH102" s="201">
        <v>25</v>
      </c>
      <c r="AI102" s="201"/>
      <c r="AJ102" s="220" t="s">
        <v>440</v>
      </c>
      <c r="AK102" s="229">
        <v>1.4</v>
      </c>
      <c r="AL102" s="201"/>
      <c r="AM102" s="91"/>
      <c r="AN102" s="91"/>
      <c r="AO102" s="91"/>
      <c r="AP102" s="92"/>
      <c r="AQ102" s="92"/>
      <c r="AR102" s="91"/>
      <c r="AS102" s="66"/>
    </row>
    <row r="103" spans="1:45" s="24" customFormat="1" ht="94.5">
      <c r="A103" s="64"/>
      <c r="B103" s="210" t="s">
        <v>421</v>
      </c>
      <c r="C103" s="118"/>
      <c r="D103" s="118"/>
      <c r="E103" s="118"/>
      <c r="F103" s="118"/>
      <c r="G103" s="200"/>
      <c r="H103" s="200"/>
      <c r="I103" s="200"/>
      <c r="J103" s="200"/>
      <c r="K103" s="200"/>
      <c r="L103" s="201"/>
      <c r="M103" s="201"/>
      <c r="N103" s="201"/>
      <c r="O103" s="201"/>
      <c r="P103" s="201"/>
      <c r="Q103" s="201"/>
      <c r="R103" s="212">
        <v>14.590999999999999</v>
      </c>
      <c r="S103" s="212">
        <f t="shared" si="52"/>
        <v>1.4591000000000001</v>
      </c>
      <c r="T103" s="212">
        <f t="shared" si="53"/>
        <v>4.3773</v>
      </c>
      <c r="U103" s="212">
        <f t="shared" si="54"/>
        <v>8.7545999999999999</v>
      </c>
      <c r="V103" s="212">
        <v>0</v>
      </c>
      <c r="W103" s="201"/>
      <c r="X103" s="201"/>
      <c r="Y103" s="201"/>
      <c r="Z103" s="201"/>
      <c r="AA103" s="202"/>
      <c r="AB103" s="202"/>
      <c r="AC103" s="238" t="s">
        <v>432</v>
      </c>
      <c r="AD103" s="201">
        <v>25</v>
      </c>
      <c r="AE103" s="220" t="s">
        <v>442</v>
      </c>
      <c r="AF103" s="229">
        <v>6.3</v>
      </c>
      <c r="AG103" s="238" t="s">
        <v>432</v>
      </c>
      <c r="AH103" s="201">
        <v>25</v>
      </c>
      <c r="AI103" s="201"/>
      <c r="AJ103" s="220" t="s">
        <v>440</v>
      </c>
      <c r="AK103" s="229">
        <v>5</v>
      </c>
      <c r="AL103" s="201"/>
      <c r="AM103" s="91"/>
      <c r="AN103" s="91"/>
      <c r="AO103" s="91"/>
      <c r="AP103" s="92"/>
      <c r="AQ103" s="92"/>
      <c r="AR103" s="91"/>
      <c r="AS103" s="66"/>
    </row>
    <row r="104" spans="1:45" s="24" customFormat="1" ht="63">
      <c r="A104" s="64"/>
      <c r="B104" s="210" t="s">
        <v>422</v>
      </c>
      <c r="C104" s="118"/>
      <c r="D104" s="118"/>
      <c r="E104" s="118"/>
      <c r="F104" s="118"/>
      <c r="G104" s="200"/>
      <c r="H104" s="200"/>
      <c r="I104" s="200"/>
      <c r="J104" s="200"/>
      <c r="K104" s="200"/>
      <c r="L104" s="201"/>
      <c r="M104" s="201"/>
      <c r="N104" s="201"/>
      <c r="O104" s="201"/>
      <c r="P104" s="201"/>
      <c r="Q104" s="201"/>
      <c r="R104" s="212">
        <v>1.694</v>
      </c>
      <c r="S104" s="212">
        <f t="shared" si="52"/>
        <v>0.1694</v>
      </c>
      <c r="T104" s="212">
        <f t="shared" si="53"/>
        <v>0.50819999999999999</v>
      </c>
      <c r="U104" s="212">
        <f t="shared" si="54"/>
        <v>1.0164</v>
      </c>
      <c r="V104" s="212">
        <v>0</v>
      </c>
      <c r="W104" s="201"/>
      <c r="X104" s="201"/>
      <c r="Y104" s="201"/>
      <c r="Z104" s="201"/>
      <c r="AA104" s="202"/>
      <c r="AB104" s="202"/>
      <c r="AC104" s="238" t="s">
        <v>432</v>
      </c>
      <c r="AD104" s="201">
        <v>25</v>
      </c>
      <c r="AE104" s="220" t="s">
        <v>443</v>
      </c>
      <c r="AF104" s="229">
        <v>0.32</v>
      </c>
      <c r="AG104" s="238" t="s">
        <v>432</v>
      </c>
      <c r="AH104" s="201">
        <v>25</v>
      </c>
      <c r="AI104" s="201" t="s">
        <v>230</v>
      </c>
      <c r="AJ104" s="220" t="s">
        <v>430</v>
      </c>
      <c r="AK104" s="229">
        <v>0.17</v>
      </c>
      <c r="AL104" s="201"/>
      <c r="AM104" s="91"/>
      <c r="AN104" s="91"/>
      <c r="AO104" s="91"/>
      <c r="AP104" s="92"/>
      <c r="AQ104" s="92"/>
      <c r="AR104" s="91"/>
      <c r="AS104" s="66"/>
    </row>
    <row r="105" spans="1:45" s="24" customFormat="1" ht="63">
      <c r="A105" s="64"/>
      <c r="B105" s="210" t="s">
        <v>423</v>
      </c>
      <c r="C105" s="118"/>
      <c r="D105" s="118"/>
      <c r="E105" s="118"/>
      <c r="F105" s="118"/>
      <c r="G105" s="200"/>
      <c r="H105" s="200"/>
      <c r="I105" s="200"/>
      <c r="J105" s="200"/>
      <c r="K105" s="200"/>
      <c r="L105" s="201"/>
      <c r="M105" s="201"/>
      <c r="N105" s="201"/>
      <c r="O105" s="201"/>
      <c r="P105" s="201"/>
      <c r="Q105" s="201"/>
      <c r="R105" s="212">
        <v>2.141</v>
      </c>
      <c r="S105" s="212">
        <f t="shared" si="52"/>
        <v>0.21410000000000001</v>
      </c>
      <c r="T105" s="212">
        <f t="shared" si="53"/>
        <v>0.64229999999999998</v>
      </c>
      <c r="U105" s="212">
        <f t="shared" si="54"/>
        <v>1.2846000000000002</v>
      </c>
      <c r="V105" s="212">
        <v>0</v>
      </c>
      <c r="W105" s="201"/>
      <c r="X105" s="201"/>
      <c r="Y105" s="201"/>
      <c r="Z105" s="201"/>
      <c r="AA105" s="202"/>
      <c r="AB105" s="202"/>
      <c r="AC105" s="238" t="s">
        <v>432</v>
      </c>
      <c r="AD105" s="201">
        <v>25</v>
      </c>
      <c r="AE105" s="220" t="s">
        <v>444</v>
      </c>
      <c r="AF105" s="229">
        <v>0.2</v>
      </c>
      <c r="AG105" s="238" t="s">
        <v>432</v>
      </c>
      <c r="AH105" s="201">
        <v>25</v>
      </c>
      <c r="AI105" s="201" t="s">
        <v>230</v>
      </c>
      <c r="AJ105" s="220" t="s">
        <v>430</v>
      </c>
      <c r="AK105" s="229">
        <v>0.18</v>
      </c>
      <c r="AL105" s="201"/>
      <c r="AM105" s="91"/>
      <c r="AN105" s="91"/>
      <c r="AO105" s="91"/>
      <c r="AP105" s="92"/>
      <c r="AQ105" s="92"/>
      <c r="AR105" s="91"/>
      <c r="AS105" s="66"/>
    </row>
    <row r="106" spans="1:45" s="24" customFormat="1" ht="63">
      <c r="A106" s="64"/>
      <c r="B106" s="210" t="s">
        <v>424</v>
      </c>
      <c r="C106" s="118"/>
      <c r="D106" s="118"/>
      <c r="E106" s="118"/>
      <c r="F106" s="118"/>
      <c r="G106" s="200"/>
      <c r="H106" s="200"/>
      <c r="I106" s="200"/>
      <c r="J106" s="200"/>
      <c r="K106" s="200"/>
      <c r="L106" s="201"/>
      <c r="M106" s="201"/>
      <c r="N106" s="201"/>
      <c r="O106" s="201"/>
      <c r="P106" s="201"/>
      <c r="Q106" s="201"/>
      <c r="R106" s="212">
        <v>2.4849999999999999</v>
      </c>
      <c r="S106" s="212">
        <f t="shared" si="52"/>
        <v>0.2485</v>
      </c>
      <c r="T106" s="212">
        <f t="shared" si="53"/>
        <v>0.74549999999999994</v>
      </c>
      <c r="U106" s="212">
        <f t="shared" si="54"/>
        <v>1.4910000000000001</v>
      </c>
      <c r="V106" s="212">
        <v>0</v>
      </c>
      <c r="W106" s="201"/>
      <c r="X106" s="201"/>
      <c r="Y106" s="201"/>
      <c r="Z106" s="201"/>
      <c r="AA106" s="202"/>
      <c r="AB106" s="202"/>
      <c r="AC106" s="238" t="s">
        <v>432</v>
      </c>
      <c r="AD106" s="201">
        <v>25</v>
      </c>
      <c r="AE106" s="220"/>
      <c r="AF106" s="229"/>
      <c r="AG106" s="238" t="s">
        <v>432</v>
      </c>
      <c r="AH106" s="201">
        <v>25</v>
      </c>
      <c r="AI106" s="201" t="s">
        <v>230</v>
      </c>
      <c r="AJ106" s="220" t="s">
        <v>438</v>
      </c>
      <c r="AK106" s="229">
        <v>0.3</v>
      </c>
      <c r="AL106" s="201"/>
      <c r="AM106" s="91"/>
      <c r="AN106" s="91"/>
      <c r="AO106" s="91"/>
      <c r="AP106" s="92"/>
      <c r="AQ106" s="92"/>
      <c r="AR106" s="91"/>
      <c r="AS106" s="66"/>
    </row>
    <row r="107" spans="1:45" s="24" customFormat="1" ht="47.25">
      <c r="A107" s="64"/>
      <c r="B107" s="210" t="s">
        <v>425</v>
      </c>
      <c r="C107" s="118"/>
      <c r="D107" s="118"/>
      <c r="E107" s="118"/>
      <c r="F107" s="118"/>
      <c r="G107" s="200"/>
      <c r="H107" s="200"/>
      <c r="I107" s="200"/>
      <c r="J107" s="200"/>
      <c r="K107" s="200"/>
      <c r="L107" s="201"/>
      <c r="M107" s="201"/>
      <c r="N107" s="201"/>
      <c r="O107" s="201"/>
      <c r="P107" s="201"/>
      <c r="Q107" s="201"/>
      <c r="R107" s="212">
        <v>6.8029999999999999</v>
      </c>
      <c r="S107" s="212">
        <f t="shared" si="52"/>
        <v>0.68030000000000002</v>
      </c>
      <c r="T107" s="212">
        <f t="shared" si="53"/>
        <v>2.0408999999999997</v>
      </c>
      <c r="U107" s="212">
        <f t="shared" si="54"/>
        <v>4.0818000000000003</v>
      </c>
      <c r="V107" s="212">
        <v>0</v>
      </c>
      <c r="W107" s="201"/>
      <c r="X107" s="201"/>
      <c r="Y107" s="201"/>
      <c r="Z107" s="201"/>
      <c r="AA107" s="202"/>
      <c r="AB107" s="202"/>
      <c r="AC107" s="238" t="s">
        <v>432</v>
      </c>
      <c r="AD107" s="201">
        <v>25</v>
      </c>
      <c r="AE107" s="220" t="s">
        <v>445</v>
      </c>
      <c r="AF107" s="229">
        <v>0.04</v>
      </c>
      <c r="AG107" s="238" t="s">
        <v>432</v>
      </c>
      <c r="AH107" s="201">
        <v>25</v>
      </c>
      <c r="AI107" s="201" t="s">
        <v>230</v>
      </c>
      <c r="AJ107" s="220" t="s">
        <v>430</v>
      </c>
      <c r="AK107" s="229">
        <v>2</v>
      </c>
      <c r="AL107" s="201"/>
      <c r="AM107" s="91"/>
      <c r="AN107" s="91"/>
      <c r="AO107" s="91"/>
      <c r="AP107" s="92"/>
      <c r="AQ107" s="92"/>
      <c r="AR107" s="91"/>
      <c r="AS107" s="66"/>
    </row>
    <row r="108" spans="1:45" s="24" customFormat="1" ht="63">
      <c r="A108" s="64"/>
      <c r="B108" s="210" t="s">
        <v>426</v>
      </c>
      <c r="C108" s="118"/>
      <c r="D108" s="118"/>
      <c r="E108" s="118"/>
      <c r="F108" s="118"/>
      <c r="G108" s="200"/>
      <c r="H108" s="200"/>
      <c r="I108" s="200"/>
      <c r="J108" s="200"/>
      <c r="K108" s="200"/>
      <c r="L108" s="201"/>
      <c r="M108" s="201"/>
      <c r="N108" s="201"/>
      <c r="O108" s="201"/>
      <c r="P108" s="201"/>
      <c r="Q108" s="201"/>
      <c r="R108" s="212">
        <v>0.76500000000000001</v>
      </c>
      <c r="S108" s="212">
        <f t="shared" si="52"/>
        <v>7.6500000000000012E-2</v>
      </c>
      <c r="T108" s="212">
        <f t="shared" si="53"/>
        <v>0.22949999999999998</v>
      </c>
      <c r="U108" s="212">
        <f t="shared" si="54"/>
        <v>0.45900000000000002</v>
      </c>
      <c r="V108" s="212">
        <v>0</v>
      </c>
      <c r="W108" s="201"/>
      <c r="X108" s="201"/>
      <c r="Y108" s="201"/>
      <c r="Z108" s="201"/>
      <c r="AA108" s="202"/>
      <c r="AB108" s="202"/>
      <c r="AC108" s="238" t="s">
        <v>432</v>
      </c>
      <c r="AD108" s="201">
        <v>25</v>
      </c>
      <c r="AE108" s="220" t="s">
        <v>446</v>
      </c>
      <c r="AF108" s="229">
        <v>6.3E-2</v>
      </c>
      <c r="AG108" s="238" t="s">
        <v>432</v>
      </c>
      <c r="AH108" s="201">
        <v>25</v>
      </c>
      <c r="AI108" s="201" t="s">
        <v>230</v>
      </c>
      <c r="AJ108" s="220" t="s">
        <v>430</v>
      </c>
      <c r="AK108" s="229">
        <v>2</v>
      </c>
      <c r="AL108" s="201"/>
      <c r="AM108" s="91"/>
      <c r="AN108" s="91"/>
      <c r="AO108" s="91"/>
      <c r="AP108" s="92"/>
      <c r="AQ108" s="92"/>
      <c r="AR108" s="91"/>
      <c r="AS108" s="66"/>
    </row>
    <row r="109" spans="1:45" s="24" customFormat="1" ht="62.25" customHeight="1">
      <c r="A109" s="64"/>
      <c r="B109" s="210" t="s">
        <v>428</v>
      </c>
      <c r="C109" s="118"/>
      <c r="D109" s="118"/>
      <c r="E109" s="118"/>
      <c r="F109" s="118"/>
      <c r="G109" s="200"/>
      <c r="H109" s="200"/>
      <c r="I109" s="200"/>
      <c r="J109" s="200"/>
      <c r="K109" s="200"/>
      <c r="L109" s="201"/>
      <c r="M109" s="201"/>
      <c r="N109" s="201"/>
      <c r="O109" s="201"/>
      <c r="P109" s="201"/>
      <c r="Q109" s="201"/>
      <c r="R109" s="212">
        <v>26.184000000000001</v>
      </c>
      <c r="S109" s="212">
        <f t="shared" si="52"/>
        <v>2.6184000000000003</v>
      </c>
      <c r="T109" s="212">
        <f t="shared" si="53"/>
        <v>7.8552</v>
      </c>
      <c r="U109" s="212">
        <f t="shared" si="54"/>
        <v>15.7104</v>
      </c>
      <c r="V109" s="212">
        <v>0</v>
      </c>
      <c r="W109" s="201"/>
      <c r="X109" s="201"/>
      <c r="Y109" s="201"/>
      <c r="Z109" s="201"/>
      <c r="AA109" s="202"/>
      <c r="AB109" s="202"/>
      <c r="AC109" s="238" t="s">
        <v>432</v>
      </c>
      <c r="AD109" s="201">
        <v>25</v>
      </c>
      <c r="AE109" s="220" t="s">
        <v>447</v>
      </c>
      <c r="AF109" s="229">
        <v>0.63</v>
      </c>
      <c r="AG109" s="238" t="s">
        <v>432</v>
      </c>
      <c r="AH109" s="201">
        <v>25</v>
      </c>
      <c r="AI109" s="201" t="s">
        <v>230</v>
      </c>
      <c r="AJ109" s="220" t="s">
        <v>434</v>
      </c>
      <c r="AK109" s="229">
        <v>6</v>
      </c>
      <c r="AL109" s="201"/>
      <c r="AM109" s="91"/>
      <c r="AN109" s="91"/>
      <c r="AO109" s="91"/>
      <c r="AP109" s="92"/>
      <c r="AQ109" s="92"/>
      <c r="AR109" s="91"/>
      <c r="AS109" s="66"/>
    </row>
    <row r="110" spans="1:45" s="24" customFormat="1" ht="179.25" customHeight="1">
      <c r="A110" s="64"/>
      <c r="B110" s="210" t="s">
        <v>427</v>
      </c>
      <c r="C110" s="118"/>
      <c r="D110" s="118"/>
      <c r="E110" s="118"/>
      <c r="F110" s="118"/>
      <c r="G110" s="200"/>
      <c r="H110" s="200"/>
      <c r="I110" s="200"/>
      <c r="J110" s="200"/>
      <c r="K110" s="200"/>
      <c r="L110" s="201"/>
      <c r="M110" s="201"/>
      <c r="N110" s="201"/>
      <c r="O110" s="201"/>
      <c r="P110" s="201"/>
      <c r="Q110" s="201"/>
      <c r="R110" s="212">
        <v>77.653999999999996</v>
      </c>
      <c r="S110" s="212">
        <f t="shared" si="52"/>
        <v>7.7653999999999996</v>
      </c>
      <c r="T110" s="212">
        <f t="shared" si="53"/>
        <v>23.296199999999999</v>
      </c>
      <c r="U110" s="212">
        <f t="shared" si="54"/>
        <v>46.592399999999998</v>
      </c>
      <c r="V110" s="212">
        <v>0</v>
      </c>
      <c r="W110" s="201"/>
      <c r="X110" s="201"/>
      <c r="Y110" s="201"/>
      <c r="Z110" s="201"/>
      <c r="AA110" s="202"/>
      <c r="AB110" s="202"/>
      <c r="AC110" s="238" t="s">
        <v>432</v>
      </c>
      <c r="AD110" s="201">
        <v>25</v>
      </c>
      <c r="AE110" s="220" t="s">
        <v>441</v>
      </c>
      <c r="AF110" s="229">
        <v>3.78</v>
      </c>
      <c r="AG110" s="238" t="s">
        <v>432</v>
      </c>
      <c r="AH110" s="201">
        <v>25</v>
      </c>
      <c r="AI110" s="201"/>
      <c r="AJ110" s="220" t="s">
        <v>440</v>
      </c>
      <c r="AK110" s="229">
        <v>9</v>
      </c>
      <c r="AL110" s="201"/>
      <c r="AM110" s="91"/>
      <c r="AN110" s="91"/>
      <c r="AO110" s="91"/>
      <c r="AP110" s="92"/>
      <c r="AQ110" s="92"/>
      <c r="AR110" s="91"/>
      <c r="AS110" s="66"/>
    </row>
    <row r="111" spans="1:45" s="24" customFormat="1" ht="94.5">
      <c r="A111" s="64"/>
      <c r="B111" s="210" t="s">
        <v>448</v>
      </c>
      <c r="C111" s="118"/>
      <c r="D111" s="118"/>
      <c r="E111" s="118"/>
      <c r="F111" s="118"/>
      <c r="G111" s="211"/>
      <c r="H111" s="200"/>
      <c r="I111" s="200"/>
      <c r="J111" s="200"/>
      <c r="K111" s="200"/>
      <c r="L111" s="201"/>
      <c r="M111" s="201"/>
      <c r="N111" s="201"/>
      <c r="O111" s="201"/>
      <c r="P111" s="201"/>
      <c r="Q111" s="201"/>
      <c r="R111" s="212">
        <v>2.294</v>
      </c>
      <c r="S111" s="212">
        <f t="shared" si="52"/>
        <v>0.22940000000000002</v>
      </c>
      <c r="T111" s="212">
        <f t="shared" si="53"/>
        <v>0.68820000000000003</v>
      </c>
      <c r="U111" s="212">
        <f t="shared" si="54"/>
        <v>1.3763999999999998</v>
      </c>
      <c r="V111" s="212">
        <v>0</v>
      </c>
      <c r="W111" s="201"/>
      <c r="X111" s="201"/>
      <c r="Y111" s="201"/>
      <c r="Z111" s="201"/>
      <c r="AA111" s="202"/>
      <c r="AB111" s="202"/>
      <c r="AC111" s="238" t="s">
        <v>432</v>
      </c>
      <c r="AD111" s="201">
        <v>25</v>
      </c>
      <c r="AE111" s="220" t="s">
        <v>429</v>
      </c>
      <c r="AF111" s="229">
        <v>0.16</v>
      </c>
      <c r="AG111" s="238" t="s">
        <v>432</v>
      </c>
      <c r="AH111" s="201">
        <v>25</v>
      </c>
      <c r="AI111" s="201" t="s">
        <v>230</v>
      </c>
      <c r="AJ111" s="220" t="s">
        <v>431</v>
      </c>
      <c r="AK111" s="229">
        <v>0.33</v>
      </c>
      <c r="AL111" s="201"/>
      <c r="AM111" s="91"/>
      <c r="AN111" s="91"/>
      <c r="AO111" s="91"/>
      <c r="AP111" s="92"/>
      <c r="AQ111" s="92"/>
      <c r="AR111" s="91"/>
      <c r="AS111" s="66"/>
    </row>
    <row r="112" spans="1:45" s="24" customFormat="1" ht="78.75">
      <c r="A112" s="64"/>
      <c r="B112" s="210" t="s">
        <v>451</v>
      </c>
      <c r="C112" s="118"/>
      <c r="D112" s="118"/>
      <c r="E112" s="118"/>
      <c r="F112" s="118"/>
      <c r="G112" s="200"/>
      <c r="H112" s="200"/>
      <c r="I112" s="200"/>
      <c r="J112" s="200"/>
      <c r="K112" s="200"/>
      <c r="L112" s="201"/>
      <c r="M112" s="201"/>
      <c r="N112" s="201"/>
      <c r="O112" s="201"/>
      <c r="P112" s="201"/>
      <c r="Q112" s="201"/>
      <c r="R112" s="212">
        <v>19.257000000000001</v>
      </c>
      <c r="S112" s="212">
        <f t="shared" si="52"/>
        <v>1.9257000000000002</v>
      </c>
      <c r="T112" s="212">
        <f t="shared" si="53"/>
        <v>5.7770999999999999</v>
      </c>
      <c r="U112" s="212">
        <f t="shared" si="54"/>
        <v>11.554200000000002</v>
      </c>
      <c r="V112" s="212">
        <v>0</v>
      </c>
      <c r="W112" s="201"/>
      <c r="X112" s="201"/>
      <c r="Y112" s="201"/>
      <c r="Z112" s="201"/>
      <c r="AA112" s="202"/>
      <c r="AB112" s="202"/>
      <c r="AC112" s="238" t="s">
        <v>432</v>
      </c>
      <c r="AD112" s="201">
        <v>25</v>
      </c>
      <c r="AE112" s="220" t="s">
        <v>429</v>
      </c>
      <c r="AF112" s="229">
        <v>0.16</v>
      </c>
      <c r="AG112" s="238" t="s">
        <v>432</v>
      </c>
      <c r="AH112" s="201">
        <v>25</v>
      </c>
      <c r="AI112" s="201"/>
      <c r="AJ112" s="220" t="s">
        <v>440</v>
      </c>
      <c r="AK112" s="229">
        <v>0.55000000000000004</v>
      </c>
      <c r="AL112" s="201"/>
      <c r="AM112" s="91"/>
      <c r="AN112" s="91"/>
      <c r="AO112" s="91"/>
      <c r="AP112" s="92"/>
      <c r="AQ112" s="92"/>
      <c r="AR112" s="91"/>
      <c r="AS112" s="66"/>
    </row>
    <row r="113" spans="1:46" ht="192" customHeight="1">
      <c r="A113" s="118"/>
      <c r="B113" s="210" t="s">
        <v>452</v>
      </c>
      <c r="C113" s="118"/>
      <c r="D113" s="118"/>
      <c r="E113" s="118"/>
      <c r="F113" s="118"/>
      <c r="G113" s="200"/>
      <c r="H113" s="200"/>
      <c r="I113" s="200"/>
      <c r="J113" s="200"/>
      <c r="K113" s="200"/>
      <c r="L113" s="201"/>
      <c r="M113" s="201"/>
      <c r="N113" s="201"/>
      <c r="O113" s="201"/>
      <c r="P113" s="201"/>
      <c r="Q113" s="201"/>
      <c r="R113" s="212">
        <v>1.645</v>
      </c>
      <c r="S113" s="212">
        <f>R113*0.1</f>
        <v>0.16450000000000001</v>
      </c>
      <c r="T113" s="212">
        <f>R113*0.3</f>
        <v>0.49349999999999999</v>
      </c>
      <c r="U113" s="212">
        <f>R113-S113-T113</f>
        <v>0.98699999999999988</v>
      </c>
      <c r="V113" s="212">
        <v>0</v>
      </c>
      <c r="W113" s="201"/>
      <c r="X113" s="201"/>
      <c r="Y113" s="201"/>
      <c r="Z113" s="201"/>
      <c r="AA113" s="202"/>
      <c r="AB113" s="202"/>
      <c r="AC113" s="238" t="s">
        <v>432</v>
      </c>
      <c r="AD113" s="201">
        <v>25</v>
      </c>
      <c r="AE113" s="220" t="s">
        <v>449</v>
      </c>
      <c r="AF113" s="229">
        <v>0.2</v>
      </c>
      <c r="AG113" s="238" t="s">
        <v>432</v>
      </c>
      <c r="AH113" s="201">
        <v>25</v>
      </c>
      <c r="AI113" s="201" t="s">
        <v>230</v>
      </c>
      <c r="AJ113" s="220" t="s">
        <v>450</v>
      </c>
      <c r="AK113" s="229">
        <v>0.9</v>
      </c>
      <c r="AL113" s="201"/>
      <c r="AR113" s="91"/>
      <c r="AS113" s="66"/>
      <c r="AT113" s="66"/>
    </row>
    <row r="114" spans="1:46" s="1" customFormat="1">
      <c r="A114" s="4"/>
      <c r="B114" s="66"/>
      <c r="C114" s="66"/>
      <c r="D114" s="66"/>
      <c r="E114" s="66"/>
      <c r="F114" s="66"/>
      <c r="G114" s="90"/>
      <c r="H114" s="90"/>
      <c r="I114" s="90"/>
      <c r="J114" s="90"/>
      <c r="K114" s="90"/>
      <c r="L114" s="91"/>
      <c r="M114" s="91"/>
      <c r="N114" s="91"/>
      <c r="O114" s="91"/>
      <c r="P114" s="91"/>
      <c r="Q114" s="91"/>
      <c r="R114" s="91"/>
      <c r="S114" s="91"/>
      <c r="T114" s="91"/>
      <c r="U114" s="91"/>
      <c r="V114" s="91"/>
      <c r="W114" s="91"/>
      <c r="X114" s="91"/>
      <c r="Y114" s="91"/>
      <c r="Z114" s="91"/>
      <c r="AA114" s="109"/>
      <c r="AB114" s="109"/>
      <c r="AC114" s="230"/>
      <c r="AD114" s="91"/>
      <c r="AE114" s="214"/>
      <c r="AF114" s="221"/>
      <c r="AG114" s="230"/>
      <c r="AH114" s="91"/>
      <c r="AI114" s="91"/>
      <c r="AJ114" s="214"/>
      <c r="AK114" s="221"/>
      <c r="AL114" s="91"/>
      <c r="AM114" s="91"/>
      <c r="AN114" s="91"/>
      <c r="AO114" s="91"/>
      <c r="AP114" s="92"/>
      <c r="AQ114" s="92"/>
      <c r="AR114" s="91"/>
      <c r="AS114" s="66"/>
    </row>
    <row r="115" spans="1:46" s="1" customFormat="1">
      <c r="B115" s="66"/>
      <c r="C115" s="66"/>
      <c r="D115" s="66"/>
      <c r="E115" s="66"/>
      <c r="F115" s="66"/>
      <c r="G115" s="90"/>
      <c r="H115" s="90"/>
      <c r="I115" s="90"/>
      <c r="J115" s="90"/>
      <c r="K115" s="90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109"/>
      <c r="AB115" s="109"/>
      <c r="AC115" s="230"/>
      <c r="AD115" s="91"/>
      <c r="AE115" s="214"/>
      <c r="AF115" s="221"/>
      <c r="AG115" s="230"/>
      <c r="AH115" s="91"/>
      <c r="AI115" s="91"/>
      <c r="AJ115" s="214"/>
      <c r="AK115" s="221"/>
      <c r="AL115" s="91"/>
      <c r="AM115" s="91"/>
      <c r="AN115" s="91"/>
      <c r="AO115" s="91"/>
      <c r="AP115" s="92"/>
      <c r="AQ115" s="92"/>
      <c r="AR115" s="91"/>
      <c r="AS115" s="66"/>
    </row>
    <row r="116" spans="1:46" s="1" customFormat="1">
      <c r="B116" s="66"/>
      <c r="C116" s="66"/>
      <c r="D116" s="66"/>
      <c r="E116" s="66"/>
      <c r="F116" s="66"/>
      <c r="G116" s="90"/>
      <c r="H116" s="90"/>
      <c r="I116" s="90"/>
      <c r="J116" s="90"/>
      <c r="K116" s="90"/>
      <c r="L116" s="91"/>
      <c r="M116" s="91"/>
      <c r="N116" s="91"/>
      <c r="O116" s="91"/>
      <c r="P116" s="91"/>
      <c r="Q116" s="91"/>
      <c r="R116" s="91"/>
      <c r="S116" s="91"/>
      <c r="T116" s="91"/>
      <c r="U116" s="91"/>
      <c r="V116" s="91"/>
      <c r="W116" s="91"/>
      <c r="X116" s="91"/>
      <c r="Y116" s="91"/>
      <c r="Z116" s="91"/>
      <c r="AA116" s="109"/>
      <c r="AB116" s="109"/>
      <c r="AC116" s="230"/>
      <c r="AD116" s="91"/>
      <c r="AE116" s="214"/>
      <c r="AF116" s="221"/>
      <c r="AG116" s="230"/>
      <c r="AH116" s="91"/>
      <c r="AI116" s="91"/>
      <c r="AJ116" s="214"/>
      <c r="AK116" s="221"/>
      <c r="AL116" s="91"/>
      <c r="AM116" s="91"/>
      <c r="AN116" s="91"/>
      <c r="AO116" s="91"/>
      <c r="AP116" s="92"/>
      <c r="AQ116" s="92"/>
      <c r="AR116" s="91"/>
      <c r="AS116" s="66"/>
    </row>
    <row r="117" spans="1:46" s="1" customFormat="1">
      <c r="A117" s="4"/>
      <c r="B117" s="66"/>
      <c r="C117" s="66"/>
      <c r="D117" s="66"/>
      <c r="E117" s="66"/>
      <c r="F117" s="66"/>
      <c r="G117" s="90"/>
      <c r="H117" s="90"/>
      <c r="I117" s="90"/>
      <c r="J117" s="90"/>
      <c r="K117" s="90"/>
      <c r="L117" s="91"/>
      <c r="M117" s="91"/>
      <c r="N117" s="91"/>
      <c r="O117" s="91"/>
      <c r="P117" s="91"/>
      <c r="Q117" s="91"/>
      <c r="R117" s="91"/>
      <c r="S117" s="91"/>
      <c r="T117" s="91"/>
      <c r="U117" s="91"/>
      <c r="V117" s="91"/>
      <c r="W117" s="91"/>
      <c r="X117" s="91"/>
      <c r="Y117" s="91"/>
      <c r="Z117" s="91"/>
      <c r="AA117" s="109"/>
      <c r="AB117" s="109"/>
      <c r="AC117" s="230"/>
      <c r="AD117" s="91"/>
      <c r="AE117" s="214"/>
      <c r="AF117" s="221"/>
      <c r="AG117" s="230"/>
      <c r="AH117" s="91"/>
      <c r="AI117" s="91"/>
      <c r="AJ117" s="214"/>
      <c r="AK117" s="221"/>
      <c r="AL117" s="91"/>
      <c r="AM117" s="91"/>
      <c r="AN117" s="91"/>
      <c r="AO117" s="91"/>
      <c r="AP117" s="92"/>
      <c r="AQ117" s="92"/>
      <c r="AR117" s="91"/>
      <c r="AS117" s="66"/>
    </row>
    <row r="118" spans="1:46" s="67" customFormat="1">
      <c r="A118" s="66"/>
      <c r="B118" s="66"/>
      <c r="C118" s="66"/>
      <c r="D118" s="66"/>
      <c r="E118" s="66"/>
      <c r="F118" s="66"/>
      <c r="G118" s="90"/>
      <c r="H118" s="90"/>
      <c r="I118" s="90"/>
      <c r="J118" s="90"/>
      <c r="K118" s="90"/>
      <c r="L118" s="91"/>
      <c r="M118" s="91"/>
      <c r="N118" s="91"/>
      <c r="O118" s="91"/>
      <c r="P118" s="91"/>
      <c r="Q118" s="91"/>
      <c r="R118" s="91"/>
      <c r="S118" s="91"/>
      <c r="T118" s="91"/>
      <c r="U118" s="91"/>
      <c r="V118" s="91"/>
      <c r="W118" s="91"/>
      <c r="X118" s="91"/>
      <c r="Y118" s="91"/>
      <c r="Z118" s="91"/>
      <c r="AA118" s="109"/>
      <c r="AB118" s="109"/>
      <c r="AC118" s="230"/>
      <c r="AD118" s="91"/>
      <c r="AE118" s="214"/>
      <c r="AF118" s="221"/>
      <c r="AG118" s="230"/>
      <c r="AH118" s="91"/>
      <c r="AI118" s="91"/>
      <c r="AJ118" s="214"/>
      <c r="AK118" s="221"/>
      <c r="AL118" s="91"/>
      <c r="AM118" s="91"/>
      <c r="AN118" s="91"/>
      <c r="AO118" s="91"/>
      <c r="AP118" s="92"/>
      <c r="AQ118" s="92"/>
      <c r="AR118" s="91"/>
      <c r="AS118" s="66"/>
    </row>
    <row r="119" spans="1:46" s="67" customFormat="1">
      <c r="A119" s="66"/>
      <c r="B119" s="66"/>
      <c r="C119" s="66"/>
      <c r="D119" s="66"/>
      <c r="E119" s="66"/>
      <c r="F119" s="66"/>
      <c r="G119" s="90"/>
      <c r="H119" s="90"/>
      <c r="I119" s="90"/>
      <c r="J119" s="90"/>
      <c r="K119" s="90"/>
      <c r="L119" s="91"/>
      <c r="M119" s="91"/>
      <c r="N119" s="91"/>
      <c r="O119" s="91"/>
      <c r="P119" s="91"/>
      <c r="Q119" s="91"/>
      <c r="R119" s="91"/>
      <c r="S119" s="91"/>
      <c r="T119" s="91"/>
      <c r="U119" s="91"/>
      <c r="V119" s="91"/>
      <c r="W119" s="91"/>
      <c r="X119" s="91"/>
      <c r="Y119" s="91"/>
      <c r="Z119" s="91"/>
      <c r="AA119" s="109"/>
      <c r="AB119" s="109"/>
      <c r="AC119" s="230"/>
      <c r="AD119" s="91"/>
      <c r="AE119" s="214"/>
      <c r="AF119" s="221"/>
      <c r="AG119" s="230"/>
      <c r="AH119" s="91"/>
      <c r="AI119" s="91"/>
      <c r="AJ119" s="214"/>
      <c r="AK119" s="221"/>
      <c r="AL119" s="91"/>
      <c r="AM119" s="91"/>
      <c r="AN119" s="91"/>
      <c r="AO119" s="91"/>
      <c r="AP119" s="92"/>
      <c r="AQ119" s="92"/>
      <c r="AR119" s="91"/>
      <c r="AS119" s="66"/>
    </row>
    <row r="120" spans="1:46" s="67" customFormat="1">
      <c r="A120" s="66"/>
      <c r="B120" s="66"/>
      <c r="C120" s="66"/>
      <c r="D120" s="66"/>
      <c r="E120" s="66"/>
      <c r="F120" s="66"/>
      <c r="G120" s="90"/>
      <c r="H120" s="90"/>
      <c r="I120" s="90"/>
      <c r="J120" s="90"/>
      <c r="K120" s="90"/>
      <c r="L120" s="91"/>
      <c r="M120" s="91"/>
      <c r="N120" s="91"/>
      <c r="O120" s="91"/>
      <c r="P120" s="91"/>
      <c r="Q120" s="91"/>
      <c r="R120" s="91"/>
      <c r="S120" s="91"/>
      <c r="T120" s="91"/>
      <c r="U120" s="91"/>
      <c r="V120" s="91"/>
      <c r="W120" s="91"/>
      <c r="X120" s="91"/>
      <c r="Y120" s="91"/>
      <c r="Z120" s="91"/>
      <c r="AA120" s="109"/>
      <c r="AB120" s="109"/>
      <c r="AC120" s="230"/>
      <c r="AD120" s="91"/>
      <c r="AE120" s="214"/>
      <c r="AF120" s="221"/>
      <c r="AG120" s="230"/>
      <c r="AH120" s="91"/>
      <c r="AI120" s="91"/>
      <c r="AJ120" s="214"/>
      <c r="AK120" s="221"/>
      <c r="AL120" s="91"/>
      <c r="AM120" s="91"/>
      <c r="AN120" s="91"/>
      <c r="AO120" s="91"/>
      <c r="AP120" s="92"/>
      <c r="AQ120" s="92"/>
      <c r="AR120" s="91"/>
      <c r="AS120" s="66"/>
    </row>
    <row r="121" spans="1:46" s="67" customFormat="1">
      <c r="A121" s="66"/>
      <c r="B121" s="66"/>
      <c r="C121" s="66"/>
      <c r="D121" s="66"/>
      <c r="E121" s="66"/>
      <c r="F121" s="66"/>
      <c r="G121" s="90"/>
      <c r="H121" s="90"/>
      <c r="I121" s="90"/>
      <c r="J121" s="90"/>
      <c r="K121" s="90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109"/>
      <c r="AB121" s="109"/>
      <c r="AC121" s="230"/>
      <c r="AD121" s="91"/>
      <c r="AE121" s="214"/>
      <c r="AF121" s="221"/>
      <c r="AG121" s="230"/>
      <c r="AH121" s="91"/>
      <c r="AI121" s="91"/>
      <c r="AJ121" s="214"/>
      <c r="AK121" s="221"/>
      <c r="AL121" s="91"/>
      <c r="AM121" s="91"/>
      <c r="AN121" s="91"/>
      <c r="AO121" s="91"/>
      <c r="AP121" s="92"/>
      <c r="AQ121" s="92"/>
      <c r="AR121" s="91"/>
      <c r="AS121" s="66"/>
    </row>
    <row r="122" spans="1:46" s="67" customFormat="1">
      <c r="A122" s="66"/>
      <c r="B122" s="66"/>
      <c r="C122" s="66"/>
      <c r="D122" s="66"/>
      <c r="E122" s="66"/>
      <c r="F122" s="66"/>
      <c r="G122" s="90"/>
      <c r="H122" s="90"/>
      <c r="I122" s="90"/>
      <c r="J122" s="90"/>
      <c r="K122" s="90"/>
      <c r="L122" s="91"/>
      <c r="M122" s="91"/>
      <c r="N122" s="91"/>
      <c r="O122" s="91"/>
      <c r="P122" s="91"/>
      <c r="Q122" s="91"/>
      <c r="R122" s="91"/>
      <c r="S122" s="91"/>
      <c r="T122" s="91"/>
      <c r="U122" s="91"/>
      <c r="V122" s="91"/>
      <c r="W122" s="91"/>
      <c r="X122" s="91"/>
      <c r="Y122" s="91"/>
      <c r="Z122" s="91"/>
      <c r="AA122" s="109"/>
      <c r="AB122" s="109"/>
      <c r="AC122" s="230"/>
      <c r="AD122" s="91"/>
      <c r="AE122" s="214"/>
      <c r="AF122" s="221"/>
      <c r="AG122" s="230"/>
      <c r="AH122" s="91"/>
      <c r="AI122" s="91"/>
      <c r="AJ122" s="214"/>
      <c r="AK122" s="221"/>
      <c r="AL122" s="91"/>
      <c r="AM122" s="91"/>
      <c r="AN122" s="91"/>
      <c r="AO122" s="91"/>
      <c r="AP122" s="92"/>
      <c r="AQ122" s="92"/>
      <c r="AR122" s="91"/>
      <c r="AS122" s="66"/>
    </row>
    <row r="123" spans="1:46" s="67" customFormat="1">
      <c r="A123" s="66"/>
      <c r="B123" s="66"/>
      <c r="C123" s="66"/>
      <c r="D123" s="66"/>
      <c r="E123" s="66"/>
      <c r="F123" s="66"/>
      <c r="G123" s="90"/>
      <c r="H123" s="90"/>
      <c r="I123" s="90"/>
      <c r="J123" s="90"/>
      <c r="K123" s="90"/>
      <c r="L123" s="91"/>
      <c r="M123" s="91"/>
      <c r="N123" s="91"/>
      <c r="O123" s="91"/>
      <c r="P123" s="91"/>
      <c r="Q123" s="91"/>
      <c r="R123" s="91"/>
      <c r="S123" s="91"/>
      <c r="T123" s="91"/>
      <c r="U123" s="91"/>
      <c r="V123" s="91"/>
      <c r="W123" s="91"/>
      <c r="X123" s="91"/>
      <c r="Y123" s="91"/>
      <c r="Z123" s="91"/>
      <c r="AA123" s="109"/>
      <c r="AB123" s="109"/>
      <c r="AC123" s="230"/>
      <c r="AD123" s="91"/>
      <c r="AE123" s="214"/>
      <c r="AF123" s="221"/>
      <c r="AG123" s="230"/>
      <c r="AH123" s="91"/>
      <c r="AI123" s="91"/>
      <c r="AJ123" s="214"/>
      <c r="AK123" s="221"/>
      <c r="AL123" s="91"/>
      <c r="AM123" s="91"/>
      <c r="AN123" s="91"/>
      <c r="AO123" s="91"/>
      <c r="AP123" s="92"/>
      <c r="AQ123" s="92"/>
      <c r="AR123" s="91"/>
      <c r="AS123" s="66"/>
    </row>
    <row r="124" spans="1:46" s="67" customFormat="1">
      <c r="A124" s="66"/>
      <c r="B124" s="66"/>
      <c r="C124" s="66"/>
      <c r="D124" s="66"/>
      <c r="E124" s="66"/>
      <c r="F124" s="66"/>
      <c r="G124" s="90"/>
      <c r="H124" s="90"/>
      <c r="I124" s="90"/>
      <c r="J124" s="90"/>
      <c r="K124" s="90"/>
      <c r="L124" s="91"/>
      <c r="M124" s="91"/>
      <c r="N124" s="91"/>
      <c r="O124" s="91"/>
      <c r="P124" s="91"/>
      <c r="Q124" s="91"/>
      <c r="R124" s="91"/>
      <c r="S124" s="91"/>
      <c r="T124" s="91"/>
      <c r="U124" s="91"/>
      <c r="V124" s="91"/>
      <c r="W124" s="91"/>
      <c r="X124" s="91"/>
      <c r="Y124" s="91"/>
      <c r="Z124" s="91"/>
      <c r="AA124" s="109"/>
      <c r="AB124" s="109"/>
      <c r="AC124" s="230"/>
      <c r="AD124" s="91"/>
      <c r="AE124" s="214"/>
      <c r="AF124" s="221"/>
      <c r="AG124" s="230"/>
      <c r="AH124" s="91"/>
      <c r="AI124" s="91"/>
      <c r="AJ124" s="214"/>
      <c r="AK124" s="221"/>
      <c r="AL124" s="91"/>
      <c r="AM124" s="91"/>
      <c r="AN124" s="91"/>
      <c r="AO124" s="91"/>
      <c r="AP124" s="92"/>
      <c r="AQ124" s="92"/>
      <c r="AR124" s="91"/>
      <c r="AS124" s="66"/>
    </row>
    <row r="125" spans="1:46" s="67" customFormat="1">
      <c r="A125" s="66"/>
      <c r="B125" s="66"/>
      <c r="C125" s="66"/>
      <c r="D125" s="66"/>
      <c r="E125" s="66"/>
      <c r="F125" s="66"/>
      <c r="G125" s="90"/>
      <c r="H125" s="90"/>
      <c r="I125" s="90"/>
      <c r="J125" s="90"/>
      <c r="K125" s="90"/>
      <c r="L125" s="91"/>
      <c r="M125" s="91"/>
      <c r="N125" s="91"/>
      <c r="O125" s="91"/>
      <c r="P125" s="91"/>
      <c r="Q125" s="91"/>
      <c r="R125" s="91"/>
      <c r="S125" s="91"/>
      <c r="T125" s="91"/>
      <c r="U125" s="91"/>
      <c r="V125" s="91"/>
      <c r="W125" s="91"/>
      <c r="X125" s="91"/>
      <c r="Y125" s="91"/>
      <c r="Z125" s="91"/>
      <c r="AA125" s="109"/>
      <c r="AB125" s="109"/>
      <c r="AC125" s="230"/>
      <c r="AD125" s="91"/>
      <c r="AE125" s="214"/>
      <c r="AF125" s="221"/>
      <c r="AG125" s="230"/>
      <c r="AH125" s="91"/>
      <c r="AI125" s="91"/>
      <c r="AJ125" s="214"/>
      <c r="AK125" s="221"/>
      <c r="AL125" s="91"/>
      <c r="AM125" s="91"/>
      <c r="AN125" s="91"/>
      <c r="AO125" s="91"/>
      <c r="AP125" s="92"/>
      <c r="AQ125" s="92"/>
      <c r="AR125" s="91"/>
      <c r="AS125" s="66"/>
    </row>
    <row r="126" spans="1:46" s="67" customFormat="1">
      <c r="A126" s="66"/>
      <c r="B126" s="66"/>
      <c r="C126" s="66"/>
      <c r="D126" s="66"/>
      <c r="E126" s="66"/>
      <c r="F126" s="66"/>
      <c r="G126" s="90"/>
      <c r="H126" s="90"/>
      <c r="I126" s="90"/>
      <c r="J126" s="90"/>
      <c r="K126" s="90"/>
      <c r="L126" s="91"/>
      <c r="M126" s="91"/>
      <c r="N126" s="91"/>
      <c r="O126" s="91"/>
      <c r="P126" s="91"/>
      <c r="Q126" s="91"/>
      <c r="R126" s="91"/>
      <c r="S126" s="91"/>
      <c r="T126" s="91"/>
      <c r="U126" s="91"/>
      <c r="V126" s="91"/>
      <c r="W126" s="91"/>
      <c r="X126" s="91"/>
      <c r="Y126" s="91"/>
      <c r="Z126" s="91"/>
      <c r="AA126" s="109"/>
      <c r="AB126" s="109"/>
      <c r="AC126" s="230"/>
      <c r="AD126" s="91"/>
      <c r="AE126" s="214"/>
      <c r="AF126" s="221"/>
      <c r="AG126" s="230"/>
      <c r="AH126" s="91"/>
      <c r="AI126" s="91"/>
      <c r="AJ126" s="214"/>
      <c r="AK126" s="221"/>
      <c r="AL126" s="91"/>
      <c r="AM126" s="91"/>
      <c r="AN126" s="91"/>
      <c r="AO126" s="91"/>
      <c r="AP126" s="92"/>
      <c r="AQ126" s="92"/>
      <c r="AR126" s="91"/>
      <c r="AS126" s="66"/>
    </row>
    <row r="127" spans="1:46" s="67" customFormat="1">
      <c r="A127" s="66"/>
      <c r="B127" s="66"/>
      <c r="C127" s="66"/>
      <c r="D127" s="66"/>
      <c r="E127" s="66"/>
      <c r="F127" s="66"/>
      <c r="G127" s="90"/>
      <c r="H127" s="90"/>
      <c r="I127" s="90"/>
      <c r="J127" s="90"/>
      <c r="K127" s="90"/>
      <c r="L127" s="91"/>
      <c r="M127" s="91"/>
      <c r="N127" s="91"/>
      <c r="O127" s="91"/>
      <c r="P127" s="91"/>
      <c r="Q127" s="91"/>
      <c r="R127" s="91"/>
      <c r="S127" s="91"/>
      <c r="T127" s="91"/>
      <c r="U127" s="91"/>
      <c r="V127" s="91"/>
      <c r="W127" s="91"/>
      <c r="X127" s="91"/>
      <c r="Y127" s="91"/>
      <c r="Z127" s="91"/>
      <c r="AA127" s="109"/>
      <c r="AB127" s="109"/>
      <c r="AC127" s="230"/>
      <c r="AD127" s="91"/>
      <c r="AE127" s="214"/>
      <c r="AF127" s="221"/>
      <c r="AG127" s="230"/>
      <c r="AH127" s="91"/>
      <c r="AI127" s="91"/>
      <c r="AJ127" s="214"/>
      <c r="AK127" s="221"/>
      <c r="AL127" s="91"/>
      <c r="AM127" s="91"/>
      <c r="AN127" s="91"/>
      <c r="AO127" s="91"/>
      <c r="AP127" s="92"/>
      <c r="AQ127" s="92"/>
      <c r="AR127" s="91"/>
      <c r="AS127" s="66"/>
    </row>
    <row r="128" spans="1:46" s="67" customFormat="1">
      <c r="A128" s="66"/>
      <c r="B128" s="66"/>
      <c r="C128" s="66"/>
      <c r="D128" s="66"/>
      <c r="E128" s="66"/>
      <c r="F128" s="66"/>
      <c r="G128" s="90"/>
      <c r="H128" s="90"/>
      <c r="I128" s="90"/>
      <c r="J128" s="90"/>
      <c r="K128" s="90"/>
      <c r="L128" s="91"/>
      <c r="M128" s="91"/>
      <c r="N128" s="91"/>
      <c r="O128" s="91"/>
      <c r="P128" s="91"/>
      <c r="Q128" s="91"/>
      <c r="R128" s="91"/>
      <c r="S128" s="91"/>
      <c r="T128" s="91"/>
      <c r="U128" s="91"/>
      <c r="V128" s="91"/>
      <c r="W128" s="91"/>
      <c r="X128" s="91"/>
      <c r="Y128" s="91"/>
      <c r="Z128" s="91"/>
      <c r="AA128" s="109"/>
      <c r="AB128" s="109"/>
      <c r="AC128" s="230"/>
      <c r="AD128" s="91"/>
      <c r="AE128" s="214"/>
      <c r="AF128" s="221"/>
      <c r="AG128" s="230"/>
      <c r="AH128" s="91"/>
      <c r="AI128" s="91"/>
      <c r="AJ128" s="214"/>
      <c r="AK128" s="221"/>
      <c r="AL128" s="91"/>
      <c r="AM128" s="91"/>
      <c r="AN128" s="91"/>
      <c r="AO128" s="91"/>
      <c r="AP128" s="92"/>
      <c r="AQ128" s="92"/>
      <c r="AR128" s="91"/>
      <c r="AS128" s="66"/>
    </row>
    <row r="129" spans="1:46" s="67" customFormat="1">
      <c r="A129" s="66"/>
      <c r="B129" s="66"/>
      <c r="C129" s="66"/>
      <c r="D129" s="66"/>
      <c r="E129" s="66"/>
      <c r="F129" s="66"/>
      <c r="G129" s="90"/>
      <c r="H129" s="90"/>
      <c r="I129" s="90"/>
      <c r="J129" s="90"/>
      <c r="K129" s="90"/>
      <c r="L129" s="91"/>
      <c r="M129" s="91"/>
      <c r="N129" s="91"/>
      <c r="O129" s="91"/>
      <c r="P129" s="91"/>
      <c r="Q129" s="91"/>
      <c r="R129" s="91"/>
      <c r="S129" s="91"/>
      <c r="T129" s="91"/>
      <c r="U129" s="91"/>
      <c r="V129" s="91"/>
      <c r="W129" s="91"/>
      <c r="X129" s="91"/>
      <c r="Y129" s="91"/>
      <c r="Z129" s="91"/>
      <c r="AA129" s="109"/>
      <c r="AB129" s="109"/>
      <c r="AC129" s="230"/>
      <c r="AD129" s="91"/>
      <c r="AE129" s="214"/>
      <c r="AF129" s="221"/>
      <c r="AG129" s="230"/>
      <c r="AH129" s="91"/>
      <c r="AI129" s="91"/>
      <c r="AJ129" s="214"/>
      <c r="AK129" s="221"/>
      <c r="AL129" s="91"/>
      <c r="AM129" s="91"/>
      <c r="AN129" s="91"/>
      <c r="AO129" s="91"/>
      <c r="AP129" s="92"/>
      <c r="AQ129" s="92"/>
      <c r="AR129" s="91"/>
      <c r="AS129" s="66"/>
    </row>
    <row r="130" spans="1:46">
      <c r="AR130" s="91"/>
      <c r="AS130" s="66"/>
      <c r="AT130" s="66"/>
    </row>
    <row r="131" spans="1:46">
      <c r="AR131" s="91"/>
      <c r="AS131" s="66"/>
      <c r="AT131" s="66"/>
    </row>
    <row r="132" spans="1:46">
      <c r="AR132" s="91"/>
      <c r="AS132" s="66"/>
      <c r="AT132" s="66"/>
    </row>
    <row r="133" spans="1:46">
      <c r="AR133" s="91"/>
      <c r="AS133" s="66"/>
      <c r="AT133" s="66"/>
    </row>
    <row r="134" spans="1:46">
      <c r="AR134" s="91"/>
      <c r="AS134" s="66"/>
      <c r="AT134" s="66"/>
    </row>
    <row r="135" spans="1:46">
      <c r="AR135" s="91"/>
      <c r="AS135" s="66"/>
      <c r="AT135" s="66"/>
    </row>
    <row r="136" spans="1:46">
      <c r="AR136" s="91"/>
      <c r="AS136" s="66"/>
      <c r="AT136" s="66"/>
    </row>
    <row r="137" spans="1:46">
      <c r="AR137" s="91"/>
      <c r="AS137" s="66"/>
      <c r="AT137" s="66"/>
    </row>
    <row r="138" spans="1:46">
      <c r="AR138" s="91"/>
      <c r="AS138" s="66"/>
      <c r="AT138" s="66"/>
    </row>
    <row r="139" spans="1:46">
      <c r="AR139" s="91"/>
      <c r="AS139" s="66"/>
      <c r="AT139" s="66"/>
    </row>
    <row r="140" spans="1:46">
      <c r="AR140" s="91"/>
      <c r="AS140" s="66"/>
      <c r="AT140" s="66"/>
    </row>
    <row r="141" spans="1:46">
      <c r="AR141" s="91"/>
      <c r="AS141" s="66"/>
      <c r="AT141" s="66"/>
    </row>
    <row r="142" spans="1:46">
      <c r="AR142" s="91"/>
      <c r="AS142" s="66"/>
      <c r="AT142" s="66"/>
    </row>
    <row r="143" spans="1:46">
      <c r="AR143" s="91"/>
      <c r="AS143" s="66"/>
      <c r="AT143" s="66"/>
    </row>
    <row r="144" spans="1:46">
      <c r="AR144" s="91"/>
      <c r="AS144" s="66"/>
      <c r="AT144" s="66"/>
    </row>
    <row r="145" spans="44:46">
      <c r="AR145" s="91"/>
      <c r="AS145" s="66"/>
      <c r="AT145" s="66"/>
    </row>
    <row r="146" spans="44:46">
      <c r="AR146" s="91"/>
      <c r="AS146" s="66"/>
      <c r="AT146" s="66"/>
    </row>
    <row r="147" spans="44:46">
      <c r="AR147" s="91"/>
      <c r="AS147" s="66"/>
      <c r="AT147" s="66"/>
    </row>
    <row r="148" spans="44:46">
      <c r="AR148" s="91"/>
      <c r="AS148" s="66"/>
      <c r="AT148" s="66"/>
    </row>
    <row r="149" spans="44:46">
      <c r="AR149" s="91"/>
      <c r="AS149" s="66"/>
      <c r="AT149" s="66"/>
    </row>
    <row r="150" spans="44:46">
      <c r="AR150" s="91"/>
      <c r="AS150" s="66"/>
      <c r="AT150" s="66"/>
    </row>
    <row r="151" spans="44:46">
      <c r="AR151" s="91"/>
      <c r="AS151" s="66"/>
      <c r="AT151" s="66"/>
    </row>
    <row r="152" spans="44:46">
      <c r="AR152" s="91"/>
      <c r="AS152" s="66"/>
      <c r="AT152" s="66"/>
    </row>
    <row r="153" spans="44:46">
      <c r="AR153" s="91"/>
      <c r="AS153" s="66"/>
      <c r="AT153" s="66"/>
    </row>
    <row r="154" spans="44:46">
      <c r="AR154" s="91"/>
      <c r="AS154" s="66"/>
      <c r="AT154" s="66"/>
    </row>
    <row r="155" spans="44:46">
      <c r="AR155" s="91"/>
      <c r="AS155" s="66"/>
      <c r="AT155" s="66"/>
    </row>
    <row r="156" spans="44:46">
      <c r="AR156" s="91"/>
      <c r="AS156" s="66"/>
      <c r="AT156" s="66"/>
    </row>
    <row r="157" spans="44:46">
      <c r="AR157" s="91"/>
      <c r="AS157" s="66"/>
      <c r="AT157" s="66"/>
    </row>
    <row r="158" spans="44:46">
      <c r="AR158" s="91"/>
      <c r="AS158" s="66"/>
      <c r="AT158" s="66"/>
    </row>
    <row r="159" spans="44:46">
      <c r="AR159" s="91"/>
      <c r="AS159" s="66"/>
      <c r="AT159" s="66"/>
    </row>
    <row r="160" spans="44:46">
      <c r="AR160" s="91"/>
      <c r="AS160" s="66"/>
      <c r="AT160" s="66"/>
    </row>
    <row r="161" spans="44:46">
      <c r="AR161" s="91"/>
      <c r="AS161" s="66"/>
      <c r="AT161" s="66"/>
    </row>
    <row r="162" spans="44:46">
      <c r="AR162" s="91"/>
      <c r="AS162" s="66"/>
      <c r="AT162" s="66"/>
    </row>
    <row r="163" spans="44:46">
      <c r="AR163" s="91"/>
      <c r="AS163" s="66"/>
      <c r="AT163" s="66"/>
    </row>
    <row r="164" spans="44:46">
      <c r="AR164" s="91"/>
      <c r="AS164" s="66"/>
      <c r="AT164" s="66"/>
    </row>
    <row r="165" spans="44:46">
      <c r="AR165" s="91"/>
      <c r="AS165" s="66"/>
      <c r="AT165" s="66"/>
    </row>
  </sheetData>
  <autoFilter ref="A7:AQ15"/>
  <mergeCells count="24">
    <mergeCell ref="AL5:AL6"/>
    <mergeCell ref="C4:P4"/>
    <mergeCell ref="R4:V5"/>
    <mergeCell ref="AA4:AA5"/>
    <mergeCell ref="AG1:AL1"/>
    <mergeCell ref="AM4:AM6"/>
    <mergeCell ref="AN4:AN6"/>
    <mergeCell ref="AO4:AO6"/>
    <mergeCell ref="AQ4:AQ6"/>
    <mergeCell ref="C5:F5"/>
    <mergeCell ref="G5:J5"/>
    <mergeCell ref="K5:O5"/>
    <mergeCell ref="P5:P6"/>
    <mergeCell ref="W5:Z5"/>
    <mergeCell ref="AP4:AP6"/>
    <mergeCell ref="A2:AK2"/>
    <mergeCell ref="A4:A5"/>
    <mergeCell ref="B4:B5"/>
    <mergeCell ref="AB4:AB5"/>
    <mergeCell ref="AC4:AL4"/>
    <mergeCell ref="AC5:AF5"/>
    <mergeCell ref="AG5:AK5"/>
    <mergeCell ref="W4:Z4"/>
    <mergeCell ref="Q4:Q6"/>
  </mergeCells>
  <phoneticPr fontId="0" type="noConversion"/>
  <pageMargins left="0" right="0" top="0" bottom="0" header="0" footer="0"/>
  <pageSetup paperSize="9" scale="44" fitToHeight="0" orientation="landscape" r:id="rId1"/>
  <headerFooter alignWithMargins="0"/>
  <rowBreaks count="3" manualBreakCount="3">
    <brk id="65" max="37" man="1"/>
    <brk id="89" max="37" man="1"/>
    <brk id="105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S418"/>
  <sheetViews>
    <sheetView topLeftCell="B1" zoomScale="78" zoomScaleNormal="78" workbookViewId="0">
      <selection activeCell="B3" sqref="B3:B4"/>
    </sheetView>
  </sheetViews>
  <sheetFormatPr defaultRowHeight="15.75"/>
  <cols>
    <col min="1" max="1" width="4.5" style="66" hidden="1" customWidth="1"/>
    <col min="2" max="2" width="43" style="66" customWidth="1"/>
    <col min="3" max="3" width="8.75" style="66" hidden="1" customWidth="1"/>
    <col min="4" max="6" width="10.125" style="66" hidden="1" customWidth="1"/>
    <col min="7" max="7" width="9.625" style="90" hidden="1" customWidth="1"/>
    <col min="8" max="8" width="8.375" style="90" hidden="1" customWidth="1"/>
    <col min="9" max="9" width="10.625" style="90" hidden="1" customWidth="1"/>
    <col min="10" max="10" width="9.125" style="90" hidden="1" customWidth="1"/>
    <col min="11" max="11" width="8.875" style="90" hidden="1" customWidth="1"/>
    <col min="12" max="12" width="8.625" style="91" hidden="1" customWidth="1"/>
    <col min="13" max="13" width="13.5" style="91" hidden="1" customWidth="1"/>
    <col min="14" max="15" width="10.5" style="91" hidden="1" customWidth="1"/>
    <col min="16" max="16" width="7.5" style="91" hidden="1" customWidth="1"/>
    <col min="17" max="17" width="11.125" style="91" customWidth="1"/>
    <col min="18" max="18" width="9.5" style="91" customWidth="1"/>
    <col min="19" max="19" width="10.875" style="91" customWidth="1"/>
    <col min="20" max="20" width="10.125" style="91" customWidth="1"/>
    <col min="21" max="21" width="9.75" style="91" customWidth="1"/>
    <col min="22" max="25" width="9.25" style="91" hidden="1" customWidth="1"/>
    <col min="26" max="26" width="10.75" style="109" customWidth="1"/>
    <col min="27" max="27" width="13" style="109" customWidth="1"/>
    <col min="28" max="28" width="10.125" style="91" hidden="1" customWidth="1"/>
    <col min="29" max="30" width="9.25" style="91" hidden="1" customWidth="1"/>
    <col min="31" max="31" width="9.875" style="91" hidden="1" customWidth="1"/>
    <col min="32" max="32" width="10.625" style="91" hidden="1" customWidth="1"/>
    <col min="33" max="33" width="7.75" style="91" hidden="1" customWidth="1"/>
    <col min="34" max="34" width="10.875" style="91" hidden="1" customWidth="1"/>
    <col min="35" max="35" width="13" style="91" hidden="1" customWidth="1"/>
    <col min="36" max="36" width="9.75" style="91" hidden="1" customWidth="1"/>
    <col min="37" max="37" width="6.625" style="91" hidden="1" customWidth="1"/>
    <col min="38" max="38" width="8.25" style="91" hidden="1" customWidth="1"/>
    <col min="39" max="39" width="8.875" style="91" hidden="1" customWidth="1"/>
    <col min="40" max="40" width="7.125" style="91" hidden="1" customWidth="1"/>
    <col min="41" max="41" width="7.625" style="92" hidden="1" customWidth="1"/>
    <col min="42" max="42" width="7.5" style="92" hidden="1" customWidth="1"/>
    <col min="43" max="43" width="22.25" style="118" customWidth="1"/>
    <col min="44" max="44" width="34.875" style="118" customWidth="1"/>
    <col min="45" max="45" width="16.375" style="91" customWidth="1"/>
    <col min="46" max="16384" width="9" style="66"/>
  </cols>
  <sheetData>
    <row r="1" spans="1:45" s="1" customFormat="1">
      <c r="A1" s="262" t="s">
        <v>257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2"/>
      <c r="Y1" s="262"/>
      <c r="Z1" s="262"/>
      <c r="AA1" s="262"/>
      <c r="AB1" s="262"/>
      <c r="AC1" s="262"/>
      <c r="AD1" s="262"/>
      <c r="AE1" s="262"/>
      <c r="AF1" s="262"/>
      <c r="AG1" s="262"/>
      <c r="AH1" s="262"/>
      <c r="AI1" s="262"/>
      <c r="AJ1" s="262"/>
      <c r="AK1" s="68"/>
      <c r="AL1" s="69"/>
      <c r="AM1" s="69"/>
      <c r="AN1" s="69"/>
      <c r="AO1" s="69"/>
      <c r="AP1" s="69"/>
    </row>
    <row r="2" spans="1:45" s="1" customFormat="1">
      <c r="A2" s="2"/>
      <c r="B2" s="2"/>
      <c r="C2" s="2"/>
      <c r="D2" s="2"/>
      <c r="E2" s="2"/>
      <c r="F2" s="2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123"/>
      <c r="AA2" s="123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9"/>
      <c r="AM2" s="69"/>
      <c r="AN2" s="69"/>
      <c r="AO2" s="69"/>
      <c r="AP2" s="69"/>
    </row>
    <row r="3" spans="1:45" s="6" customFormat="1" ht="108" customHeight="1">
      <c r="A3" s="245" t="s">
        <v>1</v>
      </c>
      <c r="B3" s="245" t="s">
        <v>2</v>
      </c>
      <c r="C3" s="249" t="s">
        <v>3</v>
      </c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61"/>
      <c r="Q3" s="245" t="s">
        <v>4</v>
      </c>
      <c r="R3" s="245"/>
      <c r="S3" s="245"/>
      <c r="T3" s="245"/>
      <c r="U3" s="245"/>
      <c r="V3" s="119" t="s">
        <v>5</v>
      </c>
      <c r="W3" s="120"/>
      <c r="X3" s="120"/>
      <c r="Y3" s="120"/>
      <c r="Z3" s="246" t="s">
        <v>273</v>
      </c>
      <c r="AA3" s="246" t="s">
        <v>274</v>
      </c>
      <c r="AB3" s="248"/>
      <c r="AC3" s="248"/>
      <c r="AD3" s="248"/>
      <c r="AE3" s="248"/>
      <c r="AF3" s="248"/>
      <c r="AG3" s="248"/>
      <c r="AH3" s="248"/>
      <c r="AI3" s="248"/>
      <c r="AJ3" s="248"/>
      <c r="AK3" s="248"/>
      <c r="AL3" s="241" t="s">
        <v>6</v>
      </c>
      <c r="AM3" s="241" t="s">
        <v>7</v>
      </c>
      <c r="AN3" s="241" t="s">
        <v>8</v>
      </c>
      <c r="AO3" s="241" t="s">
        <v>9</v>
      </c>
      <c r="AP3" s="241" t="s">
        <v>10</v>
      </c>
      <c r="AQ3" s="111"/>
      <c r="AR3" s="110"/>
      <c r="AS3" s="110"/>
    </row>
    <row r="4" spans="1:45" s="7" customFormat="1" ht="21.75" customHeight="1">
      <c r="A4" s="245"/>
      <c r="B4" s="245"/>
      <c r="C4" s="255" t="s">
        <v>11</v>
      </c>
      <c r="D4" s="256"/>
      <c r="E4" s="256"/>
      <c r="F4" s="257"/>
      <c r="G4" s="248" t="s">
        <v>12</v>
      </c>
      <c r="H4" s="248"/>
      <c r="I4" s="248"/>
      <c r="J4" s="248"/>
      <c r="K4" s="248" t="s">
        <v>13</v>
      </c>
      <c r="L4" s="248"/>
      <c r="M4" s="248"/>
      <c r="N4" s="248"/>
      <c r="O4" s="248"/>
      <c r="P4" s="258" t="s">
        <v>14</v>
      </c>
      <c r="Q4" s="245"/>
      <c r="R4" s="245"/>
      <c r="S4" s="245"/>
      <c r="T4" s="245"/>
      <c r="U4" s="245"/>
      <c r="V4" s="255" t="s">
        <v>11</v>
      </c>
      <c r="W4" s="256"/>
      <c r="X4" s="256"/>
      <c r="Y4" s="257"/>
      <c r="Z4" s="247"/>
      <c r="AA4" s="247"/>
      <c r="AB4" s="248" t="s">
        <v>12</v>
      </c>
      <c r="AC4" s="248"/>
      <c r="AD4" s="248"/>
      <c r="AE4" s="248"/>
      <c r="AF4" s="248" t="s">
        <v>13</v>
      </c>
      <c r="AG4" s="248"/>
      <c r="AH4" s="248"/>
      <c r="AI4" s="248"/>
      <c r="AJ4" s="248"/>
      <c r="AK4" s="259" t="s">
        <v>15</v>
      </c>
      <c r="AL4" s="242"/>
      <c r="AM4" s="242"/>
      <c r="AN4" s="242"/>
      <c r="AO4" s="242"/>
      <c r="AP4" s="242"/>
      <c r="AR4" s="111"/>
      <c r="AS4" s="111"/>
    </row>
    <row r="5" spans="1:45" s="7" customFormat="1" ht="66" customHeight="1">
      <c r="A5" s="105"/>
      <c r="B5" s="105" t="s">
        <v>16</v>
      </c>
      <c r="C5" s="121" t="s">
        <v>17</v>
      </c>
      <c r="D5" s="122" t="s">
        <v>18</v>
      </c>
      <c r="E5" s="3" t="s">
        <v>19</v>
      </c>
      <c r="F5" s="3" t="s">
        <v>20</v>
      </c>
      <c r="G5" s="121" t="s">
        <v>17</v>
      </c>
      <c r="H5" s="3" t="s">
        <v>18</v>
      </c>
      <c r="I5" s="3" t="s">
        <v>21</v>
      </c>
      <c r="J5" s="3" t="s">
        <v>22</v>
      </c>
      <c r="K5" s="121" t="s">
        <v>23</v>
      </c>
      <c r="L5" s="3" t="s">
        <v>18</v>
      </c>
      <c r="M5" s="121" t="s">
        <v>24</v>
      </c>
      <c r="N5" s="121" t="s">
        <v>25</v>
      </c>
      <c r="O5" s="3" t="s">
        <v>26</v>
      </c>
      <c r="P5" s="258"/>
      <c r="Q5" s="3" t="s">
        <v>27</v>
      </c>
      <c r="R5" s="3" t="s">
        <v>28</v>
      </c>
      <c r="S5" s="3" t="s">
        <v>29</v>
      </c>
      <c r="T5" s="3" t="s">
        <v>30</v>
      </c>
      <c r="U5" s="3" t="s">
        <v>31</v>
      </c>
      <c r="V5" s="121" t="s">
        <v>17</v>
      </c>
      <c r="W5" s="3" t="s">
        <v>32</v>
      </c>
      <c r="X5" s="3" t="s">
        <v>19</v>
      </c>
      <c r="Y5" s="3" t="s">
        <v>33</v>
      </c>
      <c r="Z5" s="124"/>
      <c r="AA5" s="124"/>
      <c r="AB5" s="121" t="s">
        <v>17</v>
      </c>
      <c r="AC5" s="3" t="s">
        <v>18</v>
      </c>
      <c r="AD5" s="3" t="s">
        <v>21</v>
      </c>
      <c r="AE5" s="3" t="s">
        <v>22</v>
      </c>
      <c r="AF5" s="121" t="s">
        <v>23</v>
      </c>
      <c r="AG5" s="3" t="s">
        <v>18</v>
      </c>
      <c r="AH5" s="121" t="s">
        <v>24</v>
      </c>
      <c r="AI5" s="121" t="s">
        <v>25</v>
      </c>
      <c r="AJ5" s="3" t="s">
        <v>26</v>
      </c>
      <c r="AK5" s="260"/>
      <c r="AL5" s="243"/>
      <c r="AM5" s="243"/>
      <c r="AN5" s="243"/>
      <c r="AO5" s="243"/>
      <c r="AP5" s="243"/>
      <c r="AQ5" s="112" t="s">
        <v>258</v>
      </c>
      <c r="AR5" s="112" t="s">
        <v>259</v>
      </c>
      <c r="AS5" s="3" t="s">
        <v>260</v>
      </c>
    </row>
    <row r="6" spans="1:45" s="12" customFormat="1">
      <c r="A6" s="8"/>
      <c r="B6" s="9" t="s">
        <v>34</v>
      </c>
      <c r="C6" s="10"/>
      <c r="D6" s="11">
        <f>D7+D243+D342+D344+D348+D355</f>
        <v>0</v>
      </c>
      <c r="E6" s="11">
        <f>E7+E243+E342+E344+E348+E355</f>
        <v>0</v>
      </c>
      <c r="F6" s="11">
        <f>F7+F243+F342+F344+F348+F355</f>
        <v>0</v>
      </c>
      <c r="G6" s="72"/>
      <c r="H6" s="72"/>
      <c r="I6" s="72"/>
      <c r="J6" s="72"/>
      <c r="K6" s="72"/>
      <c r="L6" s="72"/>
      <c r="M6" s="72"/>
      <c r="N6" s="72"/>
      <c r="O6" s="93">
        <f t="shared" ref="O6:Y6" si="0">O7+O243+O342+O344+O348+O355</f>
        <v>129.203</v>
      </c>
      <c r="P6" s="74">
        <f t="shared" si="0"/>
        <v>3</v>
      </c>
      <c r="Q6" s="73">
        <f t="shared" si="0"/>
        <v>932.52980026000012</v>
      </c>
      <c r="R6" s="73">
        <f t="shared" si="0"/>
        <v>44.213433294800005</v>
      </c>
      <c r="S6" s="73">
        <f t="shared" si="0"/>
        <v>465.34143260000002</v>
      </c>
      <c r="T6" s="73">
        <f t="shared" si="0"/>
        <v>345.71718676</v>
      </c>
      <c r="U6" s="73">
        <f t="shared" si="0"/>
        <v>77.257747605199995</v>
      </c>
      <c r="V6" s="73">
        <f t="shared" si="0"/>
        <v>0</v>
      </c>
      <c r="W6" s="73">
        <f t="shared" si="0"/>
        <v>0</v>
      </c>
      <c r="X6" s="73">
        <f t="shared" si="0"/>
        <v>0</v>
      </c>
      <c r="Y6" s="73">
        <f t="shared" si="0"/>
        <v>0</v>
      </c>
      <c r="Z6" s="125">
        <f>SUM(Z13:Z356)</f>
        <v>879.76099999999951</v>
      </c>
      <c r="AA6" s="125">
        <f>SUM(AA13:AA356)</f>
        <v>1038.11798</v>
      </c>
      <c r="AB6" s="73"/>
      <c r="AC6" s="72"/>
      <c r="AD6" s="72"/>
      <c r="AE6" s="93">
        <f>AE7+AE243+AE342+AE344+AE348+AE355</f>
        <v>131.85300000000001</v>
      </c>
      <c r="AF6" s="72"/>
      <c r="AG6" s="72"/>
      <c r="AH6" s="72"/>
      <c r="AI6" s="72"/>
      <c r="AJ6" s="73">
        <f t="shared" ref="AJ6:AP6" si="1">AJ7+AJ243+AJ342+AJ344+AJ348+AJ355</f>
        <v>157.57299999999998</v>
      </c>
      <c r="AK6" s="74">
        <f t="shared" si="1"/>
        <v>3</v>
      </c>
      <c r="AL6" s="72">
        <f t="shared" si="1"/>
        <v>0</v>
      </c>
      <c r="AM6" s="72">
        <f t="shared" si="1"/>
        <v>0</v>
      </c>
      <c r="AN6" s="72">
        <f t="shared" si="1"/>
        <v>0</v>
      </c>
      <c r="AO6" s="72">
        <f t="shared" si="1"/>
        <v>0</v>
      </c>
      <c r="AP6" s="72">
        <f t="shared" si="1"/>
        <v>0</v>
      </c>
      <c r="AQ6" s="113"/>
      <c r="AR6" s="113"/>
      <c r="AS6" s="131">
        <f>AS7+AS243+AS342+AS344+AS348+AS355</f>
        <v>578.11507157187646</v>
      </c>
    </row>
    <row r="7" spans="1:45" s="12" customFormat="1" ht="31.5">
      <c r="A7" s="8" t="s">
        <v>35</v>
      </c>
      <c r="B7" s="9" t="s">
        <v>36</v>
      </c>
      <c r="C7" s="10"/>
      <c r="D7" s="10">
        <f>D8+D238</f>
        <v>0</v>
      </c>
      <c r="E7" s="10">
        <f>E8+E238</f>
        <v>0</v>
      </c>
      <c r="F7" s="10">
        <f>F8+F238</f>
        <v>0</v>
      </c>
      <c r="G7" s="74"/>
      <c r="H7" s="74"/>
      <c r="I7" s="74"/>
      <c r="J7" s="74"/>
      <c r="K7" s="74"/>
      <c r="L7" s="74"/>
      <c r="M7" s="74"/>
      <c r="N7" s="74"/>
      <c r="O7" s="93">
        <f t="shared" ref="O7:Y7" si="2">O8+O238</f>
        <v>129.203</v>
      </c>
      <c r="P7" s="74">
        <f t="shared" si="2"/>
        <v>3</v>
      </c>
      <c r="Q7" s="73">
        <f t="shared" si="2"/>
        <v>856.36598026000013</v>
      </c>
      <c r="R7" s="73">
        <f t="shared" si="2"/>
        <v>33.509873294800002</v>
      </c>
      <c r="S7" s="73">
        <f t="shared" si="2"/>
        <v>463.11824260000003</v>
      </c>
      <c r="T7" s="73">
        <f t="shared" si="2"/>
        <v>334.94715675999998</v>
      </c>
      <c r="U7" s="73">
        <f t="shared" si="2"/>
        <v>24.790707605200001</v>
      </c>
      <c r="V7" s="73">
        <f t="shared" si="2"/>
        <v>0</v>
      </c>
      <c r="W7" s="73">
        <f t="shared" si="2"/>
        <v>0</v>
      </c>
      <c r="X7" s="73">
        <f t="shared" si="2"/>
        <v>0</v>
      </c>
      <c r="Y7" s="73">
        <f t="shared" si="2"/>
        <v>0</v>
      </c>
      <c r="Z7" s="125"/>
      <c r="AA7" s="125"/>
      <c r="AB7" s="73"/>
      <c r="AC7" s="74"/>
      <c r="AD7" s="74"/>
      <c r="AE7" s="93">
        <f>AE8+AE238</f>
        <v>129.46</v>
      </c>
      <c r="AF7" s="74"/>
      <c r="AG7" s="74"/>
      <c r="AH7" s="74"/>
      <c r="AI7" s="74"/>
      <c r="AJ7" s="73">
        <f t="shared" ref="AJ7:AP7" si="3">AJ8+AJ238</f>
        <v>111.273</v>
      </c>
      <c r="AK7" s="74">
        <f t="shared" si="3"/>
        <v>3</v>
      </c>
      <c r="AL7" s="74">
        <f t="shared" si="3"/>
        <v>0</v>
      </c>
      <c r="AM7" s="74">
        <f t="shared" si="3"/>
        <v>0</v>
      </c>
      <c r="AN7" s="74">
        <f t="shared" si="3"/>
        <v>0</v>
      </c>
      <c r="AO7" s="74">
        <f t="shared" si="3"/>
        <v>0</v>
      </c>
      <c r="AP7" s="74">
        <f t="shared" si="3"/>
        <v>0</v>
      </c>
      <c r="AQ7" s="113"/>
      <c r="AR7" s="113"/>
      <c r="AS7" s="73">
        <f>AS8+AS238</f>
        <v>578.11507157187646</v>
      </c>
    </row>
    <row r="8" spans="1:45" s="12" customFormat="1" ht="31.5">
      <c r="A8" s="8" t="s">
        <v>37</v>
      </c>
      <c r="B8" s="9" t="s">
        <v>38</v>
      </c>
      <c r="C8" s="10"/>
      <c r="D8" s="10">
        <f>D9+D103+D119+D153+D227+D234</f>
        <v>0</v>
      </c>
      <c r="E8" s="10">
        <f>E9+E103+E119+E153+E227+E234</f>
        <v>0</v>
      </c>
      <c r="F8" s="10">
        <f>F9+F103+F119+F153+F227+F234</f>
        <v>0</v>
      </c>
      <c r="G8" s="74"/>
      <c r="H8" s="74"/>
      <c r="I8" s="74"/>
      <c r="J8" s="74"/>
      <c r="K8" s="74"/>
      <c r="L8" s="74"/>
      <c r="M8" s="74"/>
      <c r="N8" s="74"/>
      <c r="O8" s="93">
        <f t="shared" ref="O8:Y8" si="4">O9+O103+O119+O153+O227+O234</f>
        <v>129.203</v>
      </c>
      <c r="P8" s="74">
        <f t="shared" si="4"/>
        <v>3</v>
      </c>
      <c r="Q8" s="73">
        <f t="shared" si="4"/>
        <v>856.36598026000013</v>
      </c>
      <c r="R8" s="73">
        <f t="shared" si="4"/>
        <v>33.509873294800002</v>
      </c>
      <c r="S8" s="73">
        <f t="shared" si="4"/>
        <v>463.11824260000003</v>
      </c>
      <c r="T8" s="73">
        <f t="shared" si="4"/>
        <v>334.94715675999998</v>
      </c>
      <c r="U8" s="73">
        <f t="shared" si="4"/>
        <v>24.790707605200001</v>
      </c>
      <c r="V8" s="73">
        <f t="shared" si="4"/>
        <v>0</v>
      </c>
      <c r="W8" s="73">
        <f t="shared" si="4"/>
        <v>0</v>
      </c>
      <c r="X8" s="73">
        <f t="shared" si="4"/>
        <v>0</v>
      </c>
      <c r="Y8" s="73">
        <f t="shared" si="4"/>
        <v>0</v>
      </c>
      <c r="Z8" s="125"/>
      <c r="AA8" s="125"/>
      <c r="AB8" s="73"/>
      <c r="AC8" s="74"/>
      <c r="AD8" s="74"/>
      <c r="AE8" s="93">
        <f>AE9+AE103+AE119+AE153+AE227+AE234</f>
        <v>129.46</v>
      </c>
      <c r="AF8" s="74"/>
      <c r="AG8" s="74"/>
      <c r="AH8" s="74"/>
      <c r="AI8" s="74"/>
      <c r="AJ8" s="73">
        <f t="shared" ref="AJ8:AP8" si="5">AJ9+AJ103+AJ119+AJ153+AJ227+AJ234</f>
        <v>111.273</v>
      </c>
      <c r="AK8" s="74">
        <f t="shared" si="5"/>
        <v>3</v>
      </c>
      <c r="AL8" s="74">
        <f t="shared" si="5"/>
        <v>0</v>
      </c>
      <c r="AM8" s="74">
        <f t="shared" si="5"/>
        <v>0</v>
      </c>
      <c r="AN8" s="74">
        <f t="shared" si="5"/>
        <v>0</v>
      </c>
      <c r="AO8" s="74">
        <f t="shared" si="5"/>
        <v>0</v>
      </c>
      <c r="AP8" s="74">
        <f t="shared" si="5"/>
        <v>0</v>
      </c>
      <c r="AQ8" s="113"/>
      <c r="AR8" s="113"/>
      <c r="AS8" s="73">
        <f>AS9+AS103+AS119+AS153+AS227+AS234</f>
        <v>578.11507157187646</v>
      </c>
    </row>
    <row r="9" spans="1:45" s="12" customFormat="1">
      <c r="A9" s="8" t="s">
        <v>39</v>
      </c>
      <c r="B9" s="13" t="s">
        <v>40</v>
      </c>
      <c r="C9" s="14"/>
      <c r="D9" s="10">
        <f>D10+D69+D94</f>
        <v>0</v>
      </c>
      <c r="E9" s="10">
        <f>E10+E69+E94</f>
        <v>0</v>
      </c>
      <c r="F9" s="10">
        <f>F10+F69+F94</f>
        <v>0</v>
      </c>
      <c r="G9" s="74"/>
      <c r="H9" s="74"/>
      <c r="I9" s="74"/>
      <c r="J9" s="74"/>
      <c r="K9" s="74"/>
      <c r="L9" s="74"/>
      <c r="M9" s="74"/>
      <c r="N9" s="74"/>
      <c r="O9" s="93">
        <f t="shared" ref="O9:Y9" si="6">O10+O69+O94</f>
        <v>129.203</v>
      </c>
      <c r="P9" s="74">
        <f t="shared" si="6"/>
        <v>3</v>
      </c>
      <c r="Q9" s="73">
        <f t="shared" si="6"/>
        <v>647.44653200000005</v>
      </c>
      <c r="R9" s="73">
        <f t="shared" si="6"/>
        <v>0</v>
      </c>
      <c r="S9" s="73">
        <f t="shared" si="6"/>
        <v>387.85509660000002</v>
      </c>
      <c r="T9" s="73">
        <f t="shared" si="6"/>
        <v>237.96305675999997</v>
      </c>
      <c r="U9" s="73">
        <f t="shared" si="6"/>
        <v>21.628378640000001</v>
      </c>
      <c r="V9" s="73">
        <f t="shared" si="6"/>
        <v>0</v>
      </c>
      <c r="W9" s="73">
        <f t="shared" si="6"/>
        <v>0</v>
      </c>
      <c r="X9" s="73">
        <f t="shared" si="6"/>
        <v>0</v>
      </c>
      <c r="Y9" s="73">
        <f t="shared" si="6"/>
        <v>0</v>
      </c>
      <c r="Z9" s="125"/>
      <c r="AA9" s="125"/>
      <c r="AB9" s="73"/>
      <c r="AC9" s="74"/>
      <c r="AD9" s="74"/>
      <c r="AE9" s="93">
        <f>AE10+AE69+AE94</f>
        <v>129.46</v>
      </c>
      <c r="AF9" s="74"/>
      <c r="AG9" s="74"/>
      <c r="AH9" s="74"/>
      <c r="AI9" s="74"/>
      <c r="AJ9" s="73">
        <f t="shared" ref="AJ9:AP9" si="7">AJ10+AJ69+AJ94</f>
        <v>111.273</v>
      </c>
      <c r="AK9" s="74">
        <f t="shared" si="7"/>
        <v>3</v>
      </c>
      <c r="AL9" s="74">
        <f t="shared" si="7"/>
        <v>0</v>
      </c>
      <c r="AM9" s="74">
        <f t="shared" si="7"/>
        <v>0</v>
      </c>
      <c r="AN9" s="74">
        <f t="shared" si="7"/>
        <v>0</v>
      </c>
      <c r="AO9" s="74">
        <f t="shared" si="7"/>
        <v>0</v>
      </c>
      <c r="AP9" s="74">
        <f t="shared" si="7"/>
        <v>0</v>
      </c>
      <c r="AQ9" s="113"/>
      <c r="AR9" s="113"/>
      <c r="AS9" s="73">
        <f>AS10+AS69+AS94</f>
        <v>503.03963240255359</v>
      </c>
    </row>
    <row r="10" spans="1:45" s="17" customFormat="1">
      <c r="A10" s="8" t="s">
        <v>41</v>
      </c>
      <c r="B10" s="15" t="s">
        <v>42</v>
      </c>
      <c r="C10" s="14"/>
      <c r="D10" s="16">
        <f t="shared" ref="D10:AP10" si="8">D11+D49</f>
        <v>0</v>
      </c>
      <c r="E10" s="16">
        <f t="shared" si="8"/>
        <v>0</v>
      </c>
      <c r="F10" s="16">
        <f t="shared" si="8"/>
        <v>0</v>
      </c>
      <c r="G10" s="75"/>
      <c r="H10" s="75"/>
      <c r="I10" s="75"/>
      <c r="J10" s="75"/>
      <c r="K10" s="75"/>
      <c r="L10" s="75"/>
      <c r="M10" s="75"/>
      <c r="N10" s="75"/>
      <c r="O10" s="94">
        <f t="shared" si="8"/>
        <v>129.203</v>
      </c>
      <c r="P10" s="75">
        <f t="shared" si="8"/>
        <v>3</v>
      </c>
      <c r="Q10" s="76">
        <f t="shared" si="8"/>
        <v>245.27333199999998</v>
      </c>
      <c r="R10" s="76">
        <f t="shared" si="8"/>
        <v>0</v>
      </c>
      <c r="S10" s="76">
        <f t="shared" si="8"/>
        <v>230.4157256</v>
      </c>
      <c r="T10" s="76">
        <f t="shared" si="8"/>
        <v>9.8830997600000021</v>
      </c>
      <c r="U10" s="76">
        <f t="shared" si="8"/>
        <v>4.9745066399999995</v>
      </c>
      <c r="V10" s="76">
        <f t="shared" si="8"/>
        <v>0</v>
      </c>
      <c r="W10" s="76">
        <f t="shared" si="8"/>
        <v>0</v>
      </c>
      <c r="X10" s="76">
        <f t="shared" si="8"/>
        <v>0</v>
      </c>
      <c r="Y10" s="76">
        <f t="shared" si="8"/>
        <v>0</v>
      </c>
      <c r="Z10" s="106"/>
      <c r="AA10" s="106"/>
      <c r="AB10" s="76"/>
      <c r="AC10" s="75"/>
      <c r="AD10" s="75"/>
      <c r="AE10" s="94">
        <f t="shared" si="8"/>
        <v>9.16</v>
      </c>
      <c r="AF10" s="75"/>
      <c r="AG10" s="75"/>
      <c r="AH10" s="75"/>
      <c r="AI10" s="75"/>
      <c r="AJ10" s="76">
        <f t="shared" si="8"/>
        <v>111.273</v>
      </c>
      <c r="AK10" s="75">
        <f t="shared" si="8"/>
        <v>3</v>
      </c>
      <c r="AL10" s="75">
        <f t="shared" si="8"/>
        <v>0</v>
      </c>
      <c r="AM10" s="75">
        <f t="shared" si="8"/>
        <v>0</v>
      </c>
      <c r="AN10" s="75">
        <f t="shared" si="8"/>
        <v>0</v>
      </c>
      <c r="AO10" s="75">
        <f t="shared" si="8"/>
        <v>0</v>
      </c>
      <c r="AP10" s="75">
        <f t="shared" si="8"/>
        <v>0</v>
      </c>
      <c r="AQ10" s="114"/>
      <c r="AR10" s="114"/>
      <c r="AS10" s="76">
        <f>AS11+AS49</f>
        <v>219.35382845358833</v>
      </c>
    </row>
    <row r="11" spans="1:45" s="17" customFormat="1">
      <c r="A11" s="8"/>
      <c r="B11" s="18" t="s">
        <v>43</v>
      </c>
      <c r="C11" s="14"/>
      <c r="D11" s="16">
        <f t="shared" ref="D11:AP11" si="9">D12+D24+D34+D39</f>
        <v>0</v>
      </c>
      <c r="E11" s="16">
        <f t="shared" si="9"/>
        <v>0</v>
      </c>
      <c r="F11" s="16">
        <f t="shared" si="9"/>
        <v>0</v>
      </c>
      <c r="G11" s="75"/>
      <c r="H11" s="75"/>
      <c r="I11" s="75"/>
      <c r="J11" s="75"/>
      <c r="K11" s="75"/>
      <c r="L11" s="75"/>
      <c r="M11" s="75"/>
      <c r="N11" s="75"/>
      <c r="O11" s="94">
        <f t="shared" si="9"/>
        <v>129.203</v>
      </c>
      <c r="P11" s="75">
        <f t="shared" si="9"/>
        <v>3</v>
      </c>
      <c r="Q11" s="76">
        <f t="shared" si="9"/>
        <v>245.27333199999998</v>
      </c>
      <c r="R11" s="76">
        <f t="shared" si="9"/>
        <v>0</v>
      </c>
      <c r="S11" s="76">
        <f t="shared" si="9"/>
        <v>230.4157256</v>
      </c>
      <c r="T11" s="76">
        <f t="shared" si="9"/>
        <v>9.8830997600000021</v>
      </c>
      <c r="U11" s="76">
        <f t="shared" si="9"/>
        <v>4.9745066399999995</v>
      </c>
      <c r="V11" s="76">
        <f t="shared" si="9"/>
        <v>0</v>
      </c>
      <c r="W11" s="76">
        <f t="shared" si="9"/>
        <v>0</v>
      </c>
      <c r="X11" s="76">
        <f t="shared" si="9"/>
        <v>0</v>
      </c>
      <c r="Y11" s="76">
        <f t="shared" si="9"/>
        <v>0</v>
      </c>
      <c r="Z11" s="106"/>
      <c r="AA11" s="106"/>
      <c r="AB11" s="76"/>
      <c r="AC11" s="75"/>
      <c r="AD11" s="75"/>
      <c r="AE11" s="94">
        <f t="shared" si="9"/>
        <v>9.16</v>
      </c>
      <c r="AF11" s="75"/>
      <c r="AG11" s="75"/>
      <c r="AH11" s="75"/>
      <c r="AI11" s="75"/>
      <c r="AJ11" s="76">
        <f t="shared" si="9"/>
        <v>111.273</v>
      </c>
      <c r="AK11" s="75">
        <f t="shared" si="9"/>
        <v>3</v>
      </c>
      <c r="AL11" s="75">
        <f t="shared" si="9"/>
        <v>0</v>
      </c>
      <c r="AM11" s="75">
        <f t="shared" si="9"/>
        <v>0</v>
      </c>
      <c r="AN11" s="75">
        <f t="shared" si="9"/>
        <v>0</v>
      </c>
      <c r="AO11" s="75">
        <f t="shared" si="9"/>
        <v>0</v>
      </c>
      <c r="AP11" s="75">
        <f t="shared" si="9"/>
        <v>0</v>
      </c>
      <c r="AQ11" s="114"/>
      <c r="AR11" s="114"/>
      <c r="AS11" s="76">
        <f>AS12+AS24+AS34+AS39</f>
        <v>219.35382845358833</v>
      </c>
    </row>
    <row r="12" spans="1:45" s="17" customFormat="1">
      <c r="A12" s="8"/>
      <c r="B12" s="19" t="s">
        <v>44</v>
      </c>
      <c r="C12" s="14"/>
      <c r="D12" s="16">
        <f t="shared" ref="D12:AP12" si="10">SUBTOTAL(9,D13:D23)</f>
        <v>0</v>
      </c>
      <c r="E12" s="16">
        <f t="shared" si="10"/>
        <v>0</v>
      </c>
      <c r="F12" s="16">
        <f t="shared" si="10"/>
        <v>0</v>
      </c>
      <c r="G12" s="75"/>
      <c r="H12" s="75"/>
      <c r="I12" s="75"/>
      <c r="J12" s="75"/>
      <c r="K12" s="75"/>
      <c r="L12" s="75"/>
      <c r="M12" s="75"/>
      <c r="N12" s="75"/>
      <c r="O12" s="94">
        <f t="shared" si="10"/>
        <v>15.6</v>
      </c>
      <c r="P12" s="75">
        <f t="shared" si="10"/>
        <v>0</v>
      </c>
      <c r="Q12" s="76">
        <f t="shared" si="10"/>
        <v>74.108563599999997</v>
      </c>
      <c r="R12" s="76">
        <f t="shared" si="10"/>
        <v>0</v>
      </c>
      <c r="S12" s="76">
        <f t="shared" si="10"/>
        <v>72.626392328000009</v>
      </c>
      <c r="T12" s="76">
        <f t="shared" si="10"/>
        <v>0</v>
      </c>
      <c r="U12" s="76">
        <f t="shared" si="10"/>
        <v>1.482171272</v>
      </c>
      <c r="V12" s="76">
        <f t="shared" si="10"/>
        <v>0</v>
      </c>
      <c r="W12" s="76">
        <f t="shared" si="10"/>
        <v>0</v>
      </c>
      <c r="X12" s="76">
        <f t="shared" si="10"/>
        <v>0</v>
      </c>
      <c r="Y12" s="76">
        <f t="shared" si="10"/>
        <v>0</v>
      </c>
      <c r="Z12" s="106"/>
      <c r="AA12" s="106"/>
      <c r="AB12" s="76"/>
      <c r="AC12" s="75"/>
      <c r="AD12" s="75"/>
      <c r="AE12" s="94">
        <f t="shared" si="10"/>
        <v>0</v>
      </c>
      <c r="AF12" s="75"/>
      <c r="AG12" s="75"/>
      <c r="AH12" s="75"/>
      <c r="AI12" s="75"/>
      <c r="AJ12" s="76">
        <f t="shared" si="10"/>
        <v>9.6999999999999993</v>
      </c>
      <c r="AK12" s="75">
        <f t="shared" si="10"/>
        <v>0</v>
      </c>
      <c r="AL12" s="75">
        <f>SUBTOTAL(9,AL13:AL23)</f>
        <v>0</v>
      </c>
      <c r="AM12" s="75">
        <f t="shared" si="10"/>
        <v>0</v>
      </c>
      <c r="AN12" s="75">
        <f t="shared" si="10"/>
        <v>0</v>
      </c>
      <c r="AO12" s="75">
        <f t="shared" si="10"/>
        <v>0</v>
      </c>
      <c r="AP12" s="75">
        <f t="shared" si="10"/>
        <v>0</v>
      </c>
      <c r="AQ12" s="114"/>
      <c r="AR12" s="114"/>
      <c r="AS12" s="76">
        <f>SUBTOTAL(9,AS13:AS23)</f>
        <v>50.251411764705871</v>
      </c>
    </row>
    <row r="13" spans="1:45" s="24" customFormat="1" ht="63">
      <c r="A13" s="20"/>
      <c r="B13" s="21" t="s">
        <v>101</v>
      </c>
      <c r="C13" s="22"/>
      <c r="D13" s="23"/>
      <c r="E13" s="23"/>
      <c r="F13" s="23"/>
      <c r="G13" s="77"/>
      <c r="H13" s="77"/>
      <c r="I13" s="77"/>
      <c r="J13" s="77"/>
      <c r="K13" s="77"/>
      <c r="L13" s="77">
        <v>15</v>
      </c>
      <c r="M13" s="78" t="s">
        <v>226</v>
      </c>
      <c r="N13" s="77" t="s">
        <v>224</v>
      </c>
      <c r="O13" s="79">
        <v>14.1</v>
      </c>
      <c r="P13" s="77"/>
      <c r="Q13" s="80">
        <v>48.788563600000003</v>
      </c>
      <c r="R13" s="80"/>
      <c r="S13" s="80">
        <f>Q13-U13</f>
        <v>47.812792328</v>
      </c>
      <c r="T13" s="80"/>
      <c r="U13" s="80">
        <f>Q13*0.02</f>
        <v>0.97577127200000013</v>
      </c>
      <c r="V13" s="80"/>
      <c r="W13" s="80"/>
      <c r="X13" s="80"/>
      <c r="Y13" s="80"/>
      <c r="Z13" s="106">
        <v>42.848999999999997</v>
      </c>
      <c r="AA13" s="106">
        <f>Z13*1.18</f>
        <v>50.56181999999999</v>
      </c>
      <c r="AB13" s="80"/>
      <c r="AC13" s="77"/>
      <c r="AD13" s="77"/>
      <c r="AE13" s="79"/>
      <c r="AF13" s="77">
        <v>2012</v>
      </c>
      <c r="AG13" s="77">
        <v>15</v>
      </c>
      <c r="AH13" s="78" t="s">
        <v>226</v>
      </c>
      <c r="AI13" s="70" t="s">
        <v>225</v>
      </c>
      <c r="AJ13" s="80">
        <v>8.1999999999999993</v>
      </c>
      <c r="AK13" s="77"/>
      <c r="AL13" s="77"/>
      <c r="AM13" s="77"/>
      <c r="AN13" s="77"/>
      <c r="AO13" s="77"/>
      <c r="AP13" s="77"/>
      <c r="AQ13" s="129" t="s">
        <v>261</v>
      </c>
      <c r="AR13" s="129" t="s">
        <v>262</v>
      </c>
      <c r="AS13" s="80">
        <f>AA13/1.02</f>
        <v>49.570411764705874</v>
      </c>
    </row>
    <row r="14" spans="1:45" s="24" customFormat="1" ht="94.5">
      <c r="A14" s="20"/>
      <c r="B14" s="25" t="s">
        <v>102</v>
      </c>
      <c r="C14" s="22"/>
      <c r="D14" s="23"/>
      <c r="E14" s="23"/>
      <c r="F14" s="23"/>
      <c r="G14" s="77"/>
      <c r="H14" s="77"/>
      <c r="I14" s="77"/>
      <c r="J14" s="77"/>
      <c r="K14" s="77">
        <v>1953</v>
      </c>
      <c r="L14" s="77">
        <v>15</v>
      </c>
      <c r="M14" s="78" t="s">
        <v>226</v>
      </c>
      <c r="N14" s="81" t="s">
        <v>227</v>
      </c>
      <c r="O14" s="79">
        <v>1.5</v>
      </c>
      <c r="P14" s="77"/>
      <c r="Q14" s="80">
        <v>25.32</v>
      </c>
      <c r="R14" s="80"/>
      <c r="S14" s="80">
        <f>Q14-U14</f>
        <v>24.813600000000001</v>
      </c>
      <c r="T14" s="80"/>
      <c r="U14" s="80">
        <f>Q14*0.02</f>
        <v>0.50639999999999996</v>
      </c>
      <c r="V14" s="80"/>
      <c r="W14" s="80"/>
      <c r="X14" s="80"/>
      <c r="Y14" s="80"/>
      <c r="Z14" s="106">
        <v>21.523</v>
      </c>
      <c r="AA14" s="106">
        <f>Z14*1.18</f>
        <v>25.397139999999997</v>
      </c>
      <c r="AB14" s="80"/>
      <c r="AC14" s="77"/>
      <c r="AD14" s="77"/>
      <c r="AE14" s="79"/>
      <c r="AF14" s="77">
        <v>2012</v>
      </c>
      <c r="AG14" s="77">
        <v>15</v>
      </c>
      <c r="AH14" s="78" t="s">
        <v>226</v>
      </c>
      <c r="AI14" s="82" t="s">
        <v>227</v>
      </c>
      <c r="AJ14" s="80">
        <v>1.5</v>
      </c>
      <c r="AK14" s="77"/>
      <c r="AL14" s="77"/>
      <c r="AM14" s="77" t="s">
        <v>253</v>
      </c>
      <c r="AN14" s="77"/>
      <c r="AO14" s="77"/>
      <c r="AP14" s="77"/>
      <c r="AQ14" s="129" t="s">
        <v>326</v>
      </c>
      <c r="AR14" s="129" t="s">
        <v>327</v>
      </c>
      <c r="AS14" s="80">
        <v>0.68100000000000005</v>
      </c>
    </row>
    <row r="15" spans="1:45" s="24" customFormat="1">
      <c r="A15" s="20"/>
      <c r="B15" s="26"/>
      <c r="C15" s="22"/>
      <c r="D15" s="23"/>
      <c r="E15" s="23"/>
      <c r="F15" s="23"/>
      <c r="G15" s="77"/>
      <c r="H15" s="77"/>
      <c r="I15" s="77"/>
      <c r="J15" s="77"/>
      <c r="K15" s="77"/>
      <c r="L15" s="77"/>
      <c r="M15" s="77"/>
      <c r="N15" s="77"/>
      <c r="O15" s="79"/>
      <c r="P15" s="77"/>
      <c r="Q15" s="80"/>
      <c r="R15" s="80"/>
      <c r="S15" s="80"/>
      <c r="T15" s="80"/>
      <c r="U15" s="80"/>
      <c r="V15" s="80"/>
      <c r="W15" s="80"/>
      <c r="X15" s="80"/>
      <c r="Y15" s="80"/>
      <c r="Z15" s="106"/>
      <c r="AA15" s="106">
        <f t="shared" ref="AA15:AA78" si="11">Z15*1.18</f>
        <v>0</v>
      </c>
      <c r="AB15" s="80"/>
      <c r="AC15" s="77"/>
      <c r="AD15" s="77"/>
      <c r="AE15" s="79"/>
      <c r="AF15" s="77"/>
      <c r="AG15" s="77"/>
      <c r="AH15" s="77"/>
      <c r="AI15" s="77"/>
      <c r="AJ15" s="80"/>
      <c r="AK15" s="77"/>
      <c r="AL15" s="77"/>
      <c r="AM15" s="77"/>
      <c r="AN15" s="77"/>
      <c r="AO15" s="77"/>
      <c r="AP15" s="77"/>
      <c r="AQ15" s="115"/>
      <c r="AR15" s="115"/>
      <c r="AS15" s="80">
        <f t="shared" ref="AS15:AS23" si="12">Q15/1.02</f>
        <v>0</v>
      </c>
    </row>
    <row r="16" spans="1:45" s="24" customFormat="1">
      <c r="A16" s="20"/>
      <c r="B16" s="26"/>
      <c r="C16" s="22"/>
      <c r="D16" s="23"/>
      <c r="E16" s="23"/>
      <c r="F16" s="23"/>
      <c r="G16" s="77"/>
      <c r="H16" s="77"/>
      <c r="I16" s="77"/>
      <c r="J16" s="77"/>
      <c r="K16" s="77"/>
      <c r="L16" s="77"/>
      <c r="M16" s="77"/>
      <c r="N16" s="77"/>
      <c r="O16" s="79"/>
      <c r="P16" s="77"/>
      <c r="Q16" s="80"/>
      <c r="R16" s="80"/>
      <c r="S16" s="80"/>
      <c r="T16" s="80"/>
      <c r="U16" s="80"/>
      <c r="V16" s="80"/>
      <c r="W16" s="80"/>
      <c r="X16" s="80"/>
      <c r="Y16" s="80"/>
      <c r="Z16" s="106"/>
      <c r="AA16" s="106">
        <f t="shared" si="11"/>
        <v>0</v>
      </c>
      <c r="AB16" s="80"/>
      <c r="AC16" s="77"/>
      <c r="AD16" s="77"/>
      <c r="AE16" s="79"/>
      <c r="AF16" s="77"/>
      <c r="AG16" s="77"/>
      <c r="AH16" s="77"/>
      <c r="AI16" s="77"/>
      <c r="AJ16" s="80"/>
      <c r="AK16" s="77"/>
      <c r="AL16" s="77"/>
      <c r="AM16" s="77"/>
      <c r="AN16" s="77"/>
      <c r="AO16" s="77"/>
      <c r="AP16" s="77"/>
      <c r="AQ16" s="115"/>
      <c r="AR16" s="115"/>
      <c r="AS16" s="80">
        <f t="shared" si="12"/>
        <v>0</v>
      </c>
    </row>
    <row r="17" spans="1:45" s="24" customFormat="1">
      <c r="A17" s="20"/>
      <c r="B17" s="26"/>
      <c r="C17" s="22"/>
      <c r="D17" s="23"/>
      <c r="E17" s="23"/>
      <c r="F17" s="23"/>
      <c r="G17" s="77"/>
      <c r="H17" s="77"/>
      <c r="I17" s="77"/>
      <c r="J17" s="77"/>
      <c r="K17" s="77"/>
      <c r="L17" s="77"/>
      <c r="M17" s="77"/>
      <c r="N17" s="77"/>
      <c r="O17" s="79"/>
      <c r="P17" s="77"/>
      <c r="Q17" s="80"/>
      <c r="R17" s="80"/>
      <c r="S17" s="80"/>
      <c r="T17" s="80"/>
      <c r="U17" s="80"/>
      <c r="V17" s="80"/>
      <c r="W17" s="80"/>
      <c r="X17" s="80"/>
      <c r="Y17" s="80"/>
      <c r="Z17" s="106"/>
      <c r="AA17" s="106">
        <f t="shared" si="11"/>
        <v>0</v>
      </c>
      <c r="AB17" s="80"/>
      <c r="AC17" s="77"/>
      <c r="AD17" s="77"/>
      <c r="AE17" s="79"/>
      <c r="AF17" s="77"/>
      <c r="AG17" s="77"/>
      <c r="AH17" s="77"/>
      <c r="AI17" s="77"/>
      <c r="AJ17" s="80"/>
      <c r="AK17" s="77"/>
      <c r="AL17" s="77"/>
      <c r="AM17" s="77"/>
      <c r="AN17" s="77"/>
      <c r="AO17" s="77"/>
      <c r="AP17" s="77"/>
      <c r="AQ17" s="115"/>
      <c r="AR17" s="115"/>
      <c r="AS17" s="80">
        <f t="shared" si="12"/>
        <v>0</v>
      </c>
    </row>
    <row r="18" spans="1:45" s="24" customFormat="1">
      <c r="A18" s="20"/>
      <c r="B18" s="26"/>
      <c r="C18" s="22"/>
      <c r="D18" s="23"/>
      <c r="E18" s="23"/>
      <c r="F18" s="23"/>
      <c r="G18" s="77"/>
      <c r="H18" s="77"/>
      <c r="I18" s="77"/>
      <c r="J18" s="77"/>
      <c r="K18" s="77"/>
      <c r="L18" s="77"/>
      <c r="M18" s="77"/>
      <c r="N18" s="77"/>
      <c r="O18" s="79"/>
      <c r="P18" s="77"/>
      <c r="Q18" s="80"/>
      <c r="R18" s="80"/>
      <c r="S18" s="80"/>
      <c r="T18" s="80"/>
      <c r="U18" s="80"/>
      <c r="V18" s="80"/>
      <c r="W18" s="80"/>
      <c r="X18" s="80"/>
      <c r="Y18" s="80"/>
      <c r="Z18" s="106"/>
      <c r="AA18" s="106">
        <f t="shared" si="11"/>
        <v>0</v>
      </c>
      <c r="AB18" s="80"/>
      <c r="AC18" s="77"/>
      <c r="AD18" s="77"/>
      <c r="AE18" s="79"/>
      <c r="AF18" s="77"/>
      <c r="AG18" s="77"/>
      <c r="AH18" s="77"/>
      <c r="AI18" s="77"/>
      <c r="AJ18" s="80"/>
      <c r="AK18" s="77"/>
      <c r="AL18" s="77"/>
      <c r="AM18" s="77"/>
      <c r="AN18" s="77"/>
      <c r="AO18" s="77"/>
      <c r="AP18" s="77"/>
      <c r="AQ18" s="115"/>
      <c r="AR18" s="115"/>
      <c r="AS18" s="80">
        <f t="shared" si="12"/>
        <v>0</v>
      </c>
    </row>
    <row r="19" spans="1:45" s="24" customFormat="1">
      <c r="A19" s="20"/>
      <c r="B19" s="26"/>
      <c r="C19" s="22"/>
      <c r="D19" s="23"/>
      <c r="E19" s="23"/>
      <c r="F19" s="23"/>
      <c r="G19" s="77"/>
      <c r="H19" s="77"/>
      <c r="I19" s="77"/>
      <c r="J19" s="77"/>
      <c r="K19" s="77"/>
      <c r="L19" s="77"/>
      <c r="M19" s="77"/>
      <c r="N19" s="77"/>
      <c r="O19" s="79"/>
      <c r="P19" s="77"/>
      <c r="Q19" s="80"/>
      <c r="R19" s="80"/>
      <c r="S19" s="80"/>
      <c r="T19" s="80"/>
      <c r="U19" s="80"/>
      <c r="V19" s="80"/>
      <c r="W19" s="80"/>
      <c r="X19" s="80"/>
      <c r="Y19" s="80"/>
      <c r="Z19" s="106"/>
      <c r="AA19" s="106">
        <f t="shared" si="11"/>
        <v>0</v>
      </c>
      <c r="AB19" s="80"/>
      <c r="AC19" s="77"/>
      <c r="AD19" s="77"/>
      <c r="AE19" s="79"/>
      <c r="AF19" s="77"/>
      <c r="AG19" s="77"/>
      <c r="AH19" s="77"/>
      <c r="AI19" s="77"/>
      <c r="AJ19" s="80"/>
      <c r="AK19" s="77"/>
      <c r="AL19" s="77"/>
      <c r="AM19" s="77"/>
      <c r="AN19" s="77"/>
      <c r="AO19" s="77"/>
      <c r="AP19" s="77"/>
      <c r="AQ19" s="115"/>
      <c r="AR19" s="115"/>
      <c r="AS19" s="80">
        <f t="shared" si="12"/>
        <v>0</v>
      </c>
    </row>
    <row r="20" spans="1:45" s="24" customFormat="1">
      <c r="A20" s="20"/>
      <c r="B20" s="26"/>
      <c r="C20" s="22"/>
      <c r="D20" s="23"/>
      <c r="E20" s="23"/>
      <c r="F20" s="23"/>
      <c r="G20" s="77"/>
      <c r="H20" s="77"/>
      <c r="I20" s="77"/>
      <c r="J20" s="77"/>
      <c r="K20" s="77"/>
      <c r="L20" s="77"/>
      <c r="M20" s="77"/>
      <c r="N20" s="77"/>
      <c r="O20" s="79"/>
      <c r="P20" s="77"/>
      <c r="Q20" s="80"/>
      <c r="R20" s="80"/>
      <c r="S20" s="80"/>
      <c r="T20" s="80"/>
      <c r="U20" s="80"/>
      <c r="V20" s="80"/>
      <c r="W20" s="80"/>
      <c r="X20" s="80"/>
      <c r="Y20" s="80"/>
      <c r="Z20" s="106"/>
      <c r="AA20" s="106">
        <f t="shared" si="11"/>
        <v>0</v>
      </c>
      <c r="AB20" s="80"/>
      <c r="AC20" s="77"/>
      <c r="AD20" s="77"/>
      <c r="AE20" s="79"/>
      <c r="AF20" s="77"/>
      <c r="AG20" s="77"/>
      <c r="AH20" s="77"/>
      <c r="AI20" s="77"/>
      <c r="AJ20" s="80"/>
      <c r="AK20" s="77"/>
      <c r="AL20" s="77"/>
      <c r="AM20" s="77"/>
      <c r="AN20" s="77"/>
      <c r="AO20" s="77"/>
      <c r="AP20" s="77"/>
      <c r="AQ20" s="115"/>
      <c r="AR20" s="115"/>
      <c r="AS20" s="80">
        <f t="shared" si="12"/>
        <v>0</v>
      </c>
    </row>
    <row r="21" spans="1:45" s="24" customFormat="1">
      <c r="A21" s="20"/>
      <c r="B21" s="26"/>
      <c r="C21" s="22"/>
      <c r="D21" s="23"/>
      <c r="E21" s="23"/>
      <c r="F21" s="23"/>
      <c r="G21" s="77"/>
      <c r="H21" s="77"/>
      <c r="I21" s="77"/>
      <c r="J21" s="77"/>
      <c r="K21" s="77"/>
      <c r="L21" s="77"/>
      <c r="M21" s="77"/>
      <c r="N21" s="77"/>
      <c r="O21" s="79"/>
      <c r="P21" s="77"/>
      <c r="Q21" s="80"/>
      <c r="R21" s="80"/>
      <c r="S21" s="80"/>
      <c r="T21" s="80"/>
      <c r="U21" s="80"/>
      <c r="V21" s="80"/>
      <c r="W21" s="80"/>
      <c r="X21" s="80"/>
      <c r="Y21" s="80"/>
      <c r="Z21" s="106"/>
      <c r="AA21" s="106">
        <f t="shared" si="11"/>
        <v>0</v>
      </c>
      <c r="AB21" s="80"/>
      <c r="AC21" s="77"/>
      <c r="AD21" s="77"/>
      <c r="AE21" s="79"/>
      <c r="AF21" s="77"/>
      <c r="AG21" s="77"/>
      <c r="AH21" s="77"/>
      <c r="AI21" s="77"/>
      <c r="AJ21" s="80"/>
      <c r="AK21" s="77"/>
      <c r="AL21" s="77"/>
      <c r="AM21" s="77"/>
      <c r="AN21" s="77"/>
      <c r="AO21" s="77"/>
      <c r="AP21" s="77"/>
      <c r="AQ21" s="115"/>
      <c r="AR21" s="115"/>
      <c r="AS21" s="80">
        <f t="shared" si="12"/>
        <v>0</v>
      </c>
    </row>
    <row r="22" spans="1:45" s="24" customFormat="1">
      <c r="A22" s="20"/>
      <c r="B22" s="26"/>
      <c r="C22" s="22"/>
      <c r="D22" s="23"/>
      <c r="E22" s="23"/>
      <c r="F22" s="23"/>
      <c r="G22" s="77"/>
      <c r="H22" s="77"/>
      <c r="I22" s="77"/>
      <c r="J22" s="77"/>
      <c r="K22" s="77"/>
      <c r="L22" s="77"/>
      <c r="M22" s="77"/>
      <c r="N22" s="77"/>
      <c r="O22" s="79"/>
      <c r="P22" s="77"/>
      <c r="Q22" s="80"/>
      <c r="R22" s="80"/>
      <c r="S22" s="80"/>
      <c r="T22" s="80"/>
      <c r="U22" s="80"/>
      <c r="V22" s="80"/>
      <c r="W22" s="80"/>
      <c r="X22" s="80"/>
      <c r="Y22" s="80"/>
      <c r="Z22" s="106"/>
      <c r="AA22" s="106">
        <f t="shared" si="11"/>
        <v>0</v>
      </c>
      <c r="AB22" s="80"/>
      <c r="AC22" s="77"/>
      <c r="AD22" s="77"/>
      <c r="AE22" s="79"/>
      <c r="AF22" s="77"/>
      <c r="AG22" s="77"/>
      <c r="AH22" s="77"/>
      <c r="AI22" s="77"/>
      <c r="AJ22" s="80"/>
      <c r="AK22" s="77"/>
      <c r="AL22" s="77"/>
      <c r="AM22" s="77"/>
      <c r="AN22" s="77"/>
      <c r="AO22" s="77"/>
      <c r="AP22" s="77"/>
      <c r="AQ22" s="115"/>
      <c r="AR22" s="115"/>
      <c r="AS22" s="80">
        <f t="shared" si="12"/>
        <v>0</v>
      </c>
    </row>
    <row r="23" spans="1:45" s="24" customFormat="1">
      <c r="A23" s="20"/>
      <c r="B23" s="26"/>
      <c r="C23" s="22"/>
      <c r="D23" s="23"/>
      <c r="E23" s="23"/>
      <c r="F23" s="23"/>
      <c r="G23" s="77"/>
      <c r="H23" s="77"/>
      <c r="I23" s="77"/>
      <c r="J23" s="77"/>
      <c r="K23" s="77"/>
      <c r="L23" s="77"/>
      <c r="M23" s="77"/>
      <c r="N23" s="77"/>
      <c r="O23" s="79"/>
      <c r="P23" s="77"/>
      <c r="Q23" s="80"/>
      <c r="R23" s="80"/>
      <c r="S23" s="80"/>
      <c r="T23" s="80"/>
      <c r="U23" s="80"/>
      <c r="V23" s="80"/>
      <c r="W23" s="80"/>
      <c r="X23" s="80"/>
      <c r="Y23" s="80"/>
      <c r="Z23" s="106"/>
      <c r="AA23" s="106">
        <f t="shared" si="11"/>
        <v>0</v>
      </c>
      <c r="AB23" s="80"/>
      <c r="AC23" s="77"/>
      <c r="AD23" s="77"/>
      <c r="AE23" s="79"/>
      <c r="AF23" s="77"/>
      <c r="AG23" s="77"/>
      <c r="AH23" s="77"/>
      <c r="AI23" s="77"/>
      <c r="AJ23" s="80"/>
      <c r="AK23" s="77"/>
      <c r="AL23" s="77"/>
      <c r="AM23" s="77"/>
      <c r="AN23" s="77"/>
      <c r="AO23" s="77"/>
      <c r="AP23" s="77"/>
      <c r="AQ23" s="115"/>
      <c r="AR23" s="115"/>
      <c r="AS23" s="80">
        <f t="shared" si="12"/>
        <v>0</v>
      </c>
    </row>
    <row r="24" spans="1:45" s="17" customFormat="1">
      <c r="A24" s="8"/>
      <c r="B24" s="19" t="s">
        <v>45</v>
      </c>
      <c r="C24" s="14"/>
      <c r="D24" s="16">
        <f t="shared" ref="D24:AP24" si="13">SUBTOTAL(9,D25:D33)</f>
        <v>0</v>
      </c>
      <c r="E24" s="16">
        <f t="shared" si="13"/>
        <v>0</v>
      </c>
      <c r="F24" s="16">
        <f t="shared" si="13"/>
        <v>0</v>
      </c>
      <c r="G24" s="75"/>
      <c r="H24" s="75"/>
      <c r="I24" s="75"/>
      <c r="J24" s="75"/>
      <c r="K24" s="75"/>
      <c r="L24" s="75"/>
      <c r="M24" s="75"/>
      <c r="N24" s="75"/>
      <c r="O24" s="94">
        <f t="shared" si="13"/>
        <v>59.99</v>
      </c>
      <c r="P24" s="75">
        <f t="shared" si="13"/>
        <v>3</v>
      </c>
      <c r="Q24" s="76">
        <f t="shared" si="13"/>
        <v>105.42302439999999</v>
      </c>
      <c r="R24" s="76">
        <f t="shared" si="13"/>
        <v>0</v>
      </c>
      <c r="S24" s="76">
        <f t="shared" si="13"/>
        <v>103.31456391200001</v>
      </c>
      <c r="T24" s="76">
        <f t="shared" si="13"/>
        <v>0</v>
      </c>
      <c r="U24" s="76">
        <f t="shared" si="13"/>
        <v>2.108460488</v>
      </c>
      <c r="V24" s="76">
        <f t="shared" si="13"/>
        <v>0</v>
      </c>
      <c r="W24" s="76">
        <f t="shared" si="13"/>
        <v>0</v>
      </c>
      <c r="X24" s="76">
        <f t="shared" si="13"/>
        <v>0</v>
      </c>
      <c r="Y24" s="76">
        <f t="shared" si="13"/>
        <v>0</v>
      </c>
      <c r="Z24" s="106"/>
      <c r="AA24" s="106">
        <f t="shared" si="11"/>
        <v>0</v>
      </c>
      <c r="AB24" s="76"/>
      <c r="AC24" s="75"/>
      <c r="AD24" s="75"/>
      <c r="AE24" s="94">
        <f t="shared" si="13"/>
        <v>0</v>
      </c>
      <c r="AF24" s="75"/>
      <c r="AG24" s="75"/>
      <c r="AH24" s="75"/>
      <c r="AI24" s="75"/>
      <c r="AJ24" s="76">
        <f t="shared" si="13"/>
        <v>30.65</v>
      </c>
      <c r="AK24" s="75">
        <f t="shared" si="13"/>
        <v>3</v>
      </c>
      <c r="AL24" s="75">
        <f>SUBTOTAL(9,AL25:AL33)</f>
        <v>0</v>
      </c>
      <c r="AM24" s="75">
        <f t="shared" si="13"/>
        <v>0</v>
      </c>
      <c r="AN24" s="75">
        <f t="shared" si="13"/>
        <v>0</v>
      </c>
      <c r="AO24" s="75">
        <f t="shared" si="13"/>
        <v>0</v>
      </c>
      <c r="AP24" s="75">
        <f t="shared" si="13"/>
        <v>0</v>
      </c>
      <c r="AQ24" s="114"/>
      <c r="AR24" s="114"/>
      <c r="AS24" s="80">
        <f>SUBTOTAL(9,AS25:AS33)</f>
        <v>99.245399433980495</v>
      </c>
    </row>
    <row r="25" spans="1:45" s="24" customFormat="1" ht="63">
      <c r="A25" s="20"/>
      <c r="B25" s="27" t="s">
        <v>103</v>
      </c>
      <c r="C25" s="22"/>
      <c r="D25" s="23"/>
      <c r="E25" s="23"/>
      <c r="F25" s="23"/>
      <c r="G25" s="77"/>
      <c r="H25" s="77"/>
      <c r="I25" s="77"/>
      <c r="J25" s="77"/>
      <c r="K25" s="77">
        <v>1966</v>
      </c>
      <c r="L25" s="77">
        <v>15</v>
      </c>
      <c r="M25" s="71" t="s">
        <v>228</v>
      </c>
      <c r="N25" s="70" t="s">
        <v>229</v>
      </c>
      <c r="O25" s="79">
        <v>18.79</v>
      </c>
      <c r="P25" s="77"/>
      <c r="Q25" s="80">
        <v>71.518000000000001</v>
      </c>
      <c r="R25" s="80"/>
      <c r="S25" s="80">
        <f>Q25-U25</f>
        <v>70.087640000000007</v>
      </c>
      <c r="T25" s="80"/>
      <c r="U25" s="80">
        <f>Q25*0.02</f>
        <v>1.4303600000000001</v>
      </c>
      <c r="V25" s="80"/>
      <c r="W25" s="80"/>
      <c r="X25" s="80"/>
      <c r="Y25" s="80"/>
      <c r="Z25" s="126">
        <v>60.793999999999997</v>
      </c>
      <c r="AA25" s="106">
        <f t="shared" si="11"/>
        <v>71.736919999999998</v>
      </c>
      <c r="AB25" s="80"/>
      <c r="AC25" s="77"/>
      <c r="AD25" s="77"/>
      <c r="AE25" s="79"/>
      <c r="AF25" s="77">
        <v>2012</v>
      </c>
      <c r="AG25" s="77">
        <v>15</v>
      </c>
      <c r="AH25" s="77" t="s">
        <v>230</v>
      </c>
      <c r="AI25" s="77" t="s">
        <v>231</v>
      </c>
      <c r="AJ25" s="80">
        <v>18.79</v>
      </c>
      <c r="AK25" s="77"/>
      <c r="AL25" s="77"/>
      <c r="AM25" s="77" t="s">
        <v>253</v>
      </c>
      <c r="AN25" s="77"/>
      <c r="AO25" s="77"/>
      <c r="AP25" s="77"/>
      <c r="AQ25" s="78" t="s">
        <v>263</v>
      </c>
      <c r="AR25" s="129" t="s">
        <v>276</v>
      </c>
      <c r="AS25" s="80">
        <f>AA25/(1.02*1.015)</f>
        <v>69.290949483241576</v>
      </c>
    </row>
    <row r="26" spans="1:45" s="24" customFormat="1" ht="47.25">
      <c r="A26" s="20"/>
      <c r="B26" s="27" t="s">
        <v>104</v>
      </c>
      <c r="C26" s="22"/>
      <c r="D26" s="23"/>
      <c r="E26" s="23"/>
      <c r="F26" s="23"/>
      <c r="G26" s="77"/>
      <c r="H26" s="77"/>
      <c r="I26" s="77"/>
      <c r="J26" s="77"/>
      <c r="K26" s="77">
        <v>1957</v>
      </c>
      <c r="L26" s="77">
        <v>15</v>
      </c>
      <c r="M26" s="78" t="s">
        <v>226</v>
      </c>
      <c r="N26" s="77"/>
      <c r="O26" s="79"/>
      <c r="P26" s="77">
        <v>3</v>
      </c>
      <c r="Q26" s="80">
        <v>16.293140000000001</v>
      </c>
      <c r="R26" s="80"/>
      <c r="S26" s="80">
        <f>Q26-U26</f>
        <v>15.967277200000002</v>
      </c>
      <c r="T26" s="80"/>
      <c r="U26" s="80">
        <f>Q26*0.02</f>
        <v>0.32586280000000001</v>
      </c>
      <c r="V26" s="80"/>
      <c r="W26" s="80"/>
      <c r="X26" s="80"/>
      <c r="Y26" s="80"/>
      <c r="Z26" s="126">
        <v>13.85</v>
      </c>
      <c r="AA26" s="106">
        <f t="shared" si="11"/>
        <v>16.343</v>
      </c>
      <c r="AB26" s="80"/>
      <c r="AC26" s="77"/>
      <c r="AD26" s="77"/>
      <c r="AE26" s="79"/>
      <c r="AF26" s="77">
        <v>2012</v>
      </c>
      <c r="AG26" s="77">
        <v>15</v>
      </c>
      <c r="AH26" s="78" t="s">
        <v>226</v>
      </c>
      <c r="AI26" s="77"/>
      <c r="AJ26" s="80"/>
      <c r="AK26" s="77">
        <v>3</v>
      </c>
      <c r="AL26" s="77"/>
      <c r="AM26" s="77" t="s">
        <v>253</v>
      </c>
      <c r="AN26" s="77"/>
      <c r="AO26" s="77"/>
      <c r="AP26" s="77"/>
      <c r="AQ26" s="78" t="s">
        <v>264</v>
      </c>
      <c r="AR26" s="129" t="s">
        <v>277</v>
      </c>
      <c r="AS26" s="80">
        <f>12.473/1.015</f>
        <v>12.288669950738917</v>
      </c>
    </row>
    <row r="27" spans="1:45" s="24" customFormat="1" ht="63">
      <c r="A27" s="20"/>
      <c r="B27" s="27" t="s">
        <v>105</v>
      </c>
      <c r="C27" s="22"/>
      <c r="D27" s="23"/>
      <c r="E27" s="23"/>
      <c r="F27" s="23"/>
      <c r="G27" s="77"/>
      <c r="H27" s="77"/>
      <c r="I27" s="77"/>
      <c r="J27" s="77"/>
      <c r="K27" s="77">
        <v>1954</v>
      </c>
      <c r="L27" s="77">
        <v>15</v>
      </c>
      <c r="M27" s="78" t="s">
        <v>226</v>
      </c>
      <c r="N27" s="77" t="s">
        <v>232</v>
      </c>
      <c r="O27" s="79">
        <v>41.2</v>
      </c>
      <c r="P27" s="77"/>
      <c r="Q27" s="80">
        <v>17.611884399999997</v>
      </c>
      <c r="R27" s="80"/>
      <c r="S27" s="80">
        <f>Q27-U27</f>
        <v>17.259646711999999</v>
      </c>
      <c r="T27" s="80"/>
      <c r="U27" s="80">
        <f>Q27*0.02</f>
        <v>0.35223768799999994</v>
      </c>
      <c r="V27" s="80"/>
      <c r="W27" s="80"/>
      <c r="X27" s="80"/>
      <c r="Y27" s="80"/>
      <c r="Z27" s="126">
        <v>14.971</v>
      </c>
      <c r="AA27" s="106">
        <f t="shared" si="11"/>
        <v>17.665779999999998</v>
      </c>
      <c r="AB27" s="80"/>
      <c r="AC27" s="77"/>
      <c r="AD27" s="77"/>
      <c r="AE27" s="79"/>
      <c r="AF27" s="77">
        <v>2012</v>
      </c>
      <c r="AG27" s="77">
        <v>15</v>
      </c>
      <c r="AH27" s="78" t="s">
        <v>226</v>
      </c>
      <c r="AI27" s="77" t="s">
        <v>233</v>
      </c>
      <c r="AJ27" s="80">
        <v>11.86</v>
      </c>
      <c r="AK27" s="77"/>
      <c r="AL27" s="77"/>
      <c r="AM27" s="77" t="s">
        <v>253</v>
      </c>
      <c r="AN27" s="77"/>
      <c r="AO27" s="77"/>
      <c r="AP27" s="77"/>
      <c r="AQ27" s="78" t="s">
        <v>335</v>
      </c>
      <c r="AR27" s="129"/>
      <c r="AS27" s="80">
        <f>AA27</f>
        <v>17.665779999999998</v>
      </c>
    </row>
    <row r="28" spans="1:45" s="24" customFormat="1">
      <c r="A28" s="20"/>
      <c r="B28" s="26"/>
      <c r="C28" s="22"/>
      <c r="D28" s="23"/>
      <c r="E28" s="23"/>
      <c r="F28" s="23"/>
      <c r="G28" s="77"/>
      <c r="H28" s="77"/>
      <c r="I28" s="77"/>
      <c r="J28" s="77"/>
      <c r="K28" s="77"/>
      <c r="L28" s="77"/>
      <c r="M28" s="77"/>
      <c r="N28" s="77"/>
      <c r="O28" s="79"/>
      <c r="P28" s="77"/>
      <c r="Q28" s="80"/>
      <c r="R28" s="80"/>
      <c r="S28" s="80"/>
      <c r="T28" s="80"/>
      <c r="U28" s="80"/>
      <c r="V28" s="80"/>
      <c r="W28" s="80"/>
      <c r="X28" s="80"/>
      <c r="Y28" s="80"/>
      <c r="Z28" s="106"/>
      <c r="AA28" s="106">
        <f t="shared" si="11"/>
        <v>0</v>
      </c>
      <c r="AB28" s="80"/>
      <c r="AC28" s="77"/>
      <c r="AD28" s="77"/>
      <c r="AE28" s="79"/>
      <c r="AF28" s="77"/>
      <c r="AG28" s="77"/>
      <c r="AH28" s="77"/>
      <c r="AI28" s="77"/>
      <c r="AJ28" s="80"/>
      <c r="AK28" s="77"/>
      <c r="AL28" s="77"/>
      <c r="AM28" s="77"/>
      <c r="AN28" s="77"/>
      <c r="AO28" s="77"/>
      <c r="AP28" s="77"/>
      <c r="AQ28" s="115"/>
      <c r="AR28" s="115"/>
      <c r="AS28" s="80"/>
    </row>
    <row r="29" spans="1:45" s="24" customFormat="1">
      <c r="A29" s="20"/>
      <c r="B29" s="26"/>
      <c r="C29" s="22"/>
      <c r="D29" s="23"/>
      <c r="E29" s="23"/>
      <c r="F29" s="23"/>
      <c r="G29" s="77"/>
      <c r="H29" s="77"/>
      <c r="I29" s="77"/>
      <c r="J29" s="77"/>
      <c r="K29" s="77"/>
      <c r="L29" s="77"/>
      <c r="M29" s="77"/>
      <c r="N29" s="77"/>
      <c r="O29" s="79"/>
      <c r="P29" s="77"/>
      <c r="Q29" s="80"/>
      <c r="R29" s="80"/>
      <c r="S29" s="80"/>
      <c r="T29" s="80"/>
      <c r="U29" s="80"/>
      <c r="V29" s="80"/>
      <c r="W29" s="80"/>
      <c r="X29" s="80"/>
      <c r="Y29" s="80"/>
      <c r="Z29" s="106"/>
      <c r="AA29" s="106">
        <f t="shared" si="11"/>
        <v>0</v>
      </c>
      <c r="AB29" s="80"/>
      <c r="AC29" s="77"/>
      <c r="AD29" s="77"/>
      <c r="AE29" s="79"/>
      <c r="AF29" s="77"/>
      <c r="AG29" s="77"/>
      <c r="AH29" s="77"/>
      <c r="AI29" s="77"/>
      <c r="AJ29" s="80"/>
      <c r="AK29" s="77"/>
      <c r="AL29" s="77"/>
      <c r="AM29" s="77"/>
      <c r="AN29" s="77"/>
      <c r="AO29" s="77"/>
      <c r="AP29" s="77"/>
      <c r="AQ29" s="115"/>
      <c r="AR29" s="115"/>
      <c r="AS29" s="80"/>
    </row>
    <row r="30" spans="1:45" s="24" customFormat="1">
      <c r="A30" s="20"/>
      <c r="B30" s="26"/>
      <c r="C30" s="22"/>
      <c r="D30" s="23"/>
      <c r="E30" s="23"/>
      <c r="F30" s="23"/>
      <c r="G30" s="77"/>
      <c r="H30" s="77"/>
      <c r="I30" s="77"/>
      <c r="J30" s="77"/>
      <c r="K30" s="77"/>
      <c r="L30" s="77"/>
      <c r="M30" s="77"/>
      <c r="N30" s="77"/>
      <c r="O30" s="79"/>
      <c r="P30" s="77"/>
      <c r="Q30" s="80"/>
      <c r="R30" s="80"/>
      <c r="S30" s="80"/>
      <c r="T30" s="80"/>
      <c r="U30" s="80"/>
      <c r="V30" s="80"/>
      <c r="W30" s="80"/>
      <c r="X30" s="80"/>
      <c r="Y30" s="80"/>
      <c r="Z30" s="106"/>
      <c r="AA30" s="106">
        <f t="shared" si="11"/>
        <v>0</v>
      </c>
      <c r="AB30" s="80"/>
      <c r="AC30" s="77"/>
      <c r="AD30" s="77"/>
      <c r="AE30" s="79"/>
      <c r="AF30" s="77"/>
      <c r="AG30" s="77"/>
      <c r="AH30" s="77"/>
      <c r="AI30" s="77"/>
      <c r="AJ30" s="80"/>
      <c r="AK30" s="77"/>
      <c r="AL30" s="77"/>
      <c r="AM30" s="77"/>
      <c r="AN30" s="77"/>
      <c r="AO30" s="77"/>
      <c r="AP30" s="77"/>
      <c r="AQ30" s="115"/>
      <c r="AR30" s="115"/>
      <c r="AS30" s="80"/>
    </row>
    <row r="31" spans="1:45" s="24" customFormat="1">
      <c r="A31" s="20"/>
      <c r="B31" s="26"/>
      <c r="C31" s="22"/>
      <c r="D31" s="23"/>
      <c r="E31" s="23"/>
      <c r="F31" s="23"/>
      <c r="G31" s="77"/>
      <c r="H31" s="77"/>
      <c r="I31" s="77"/>
      <c r="J31" s="77"/>
      <c r="K31" s="77"/>
      <c r="L31" s="77"/>
      <c r="M31" s="77"/>
      <c r="N31" s="77"/>
      <c r="O31" s="79"/>
      <c r="P31" s="77"/>
      <c r="Q31" s="80"/>
      <c r="R31" s="80"/>
      <c r="S31" s="80"/>
      <c r="T31" s="80"/>
      <c r="U31" s="80"/>
      <c r="V31" s="80"/>
      <c r="W31" s="80"/>
      <c r="X31" s="80"/>
      <c r="Y31" s="80"/>
      <c r="Z31" s="106"/>
      <c r="AA31" s="106">
        <f t="shared" si="11"/>
        <v>0</v>
      </c>
      <c r="AB31" s="80"/>
      <c r="AC31" s="77"/>
      <c r="AD31" s="77"/>
      <c r="AE31" s="79"/>
      <c r="AF31" s="77"/>
      <c r="AG31" s="77"/>
      <c r="AH31" s="77"/>
      <c r="AI31" s="77"/>
      <c r="AJ31" s="80"/>
      <c r="AK31" s="77"/>
      <c r="AL31" s="77"/>
      <c r="AM31" s="77"/>
      <c r="AN31" s="77"/>
      <c r="AO31" s="77"/>
      <c r="AP31" s="77"/>
      <c r="AQ31" s="115"/>
      <c r="AR31" s="115"/>
      <c r="AS31" s="80"/>
    </row>
    <row r="32" spans="1:45" s="24" customFormat="1">
      <c r="A32" s="20"/>
      <c r="B32" s="26"/>
      <c r="C32" s="22"/>
      <c r="D32" s="23"/>
      <c r="E32" s="23"/>
      <c r="F32" s="23"/>
      <c r="G32" s="77"/>
      <c r="H32" s="77"/>
      <c r="I32" s="77"/>
      <c r="J32" s="77"/>
      <c r="K32" s="77"/>
      <c r="L32" s="77"/>
      <c r="M32" s="77"/>
      <c r="N32" s="77"/>
      <c r="O32" s="79"/>
      <c r="P32" s="77"/>
      <c r="Q32" s="80"/>
      <c r="R32" s="80"/>
      <c r="S32" s="80"/>
      <c r="T32" s="80"/>
      <c r="U32" s="80"/>
      <c r="V32" s="80"/>
      <c r="W32" s="80"/>
      <c r="X32" s="80"/>
      <c r="Y32" s="80"/>
      <c r="Z32" s="106"/>
      <c r="AA32" s="106">
        <f t="shared" si="11"/>
        <v>0</v>
      </c>
      <c r="AB32" s="80"/>
      <c r="AC32" s="77"/>
      <c r="AD32" s="77"/>
      <c r="AE32" s="79"/>
      <c r="AF32" s="77"/>
      <c r="AG32" s="77"/>
      <c r="AH32" s="77"/>
      <c r="AI32" s="77"/>
      <c r="AJ32" s="80"/>
      <c r="AK32" s="77"/>
      <c r="AL32" s="77"/>
      <c r="AM32" s="77"/>
      <c r="AN32" s="77"/>
      <c r="AO32" s="77"/>
      <c r="AP32" s="77"/>
      <c r="AQ32" s="115"/>
      <c r="AR32" s="115"/>
      <c r="AS32" s="80"/>
    </row>
    <row r="33" spans="1:45" s="24" customFormat="1">
      <c r="A33" s="20"/>
      <c r="B33" s="26"/>
      <c r="C33" s="22"/>
      <c r="D33" s="23"/>
      <c r="E33" s="23"/>
      <c r="F33" s="23"/>
      <c r="G33" s="77"/>
      <c r="H33" s="77"/>
      <c r="I33" s="77"/>
      <c r="J33" s="77"/>
      <c r="K33" s="77"/>
      <c r="L33" s="77"/>
      <c r="M33" s="77"/>
      <c r="N33" s="77"/>
      <c r="O33" s="79"/>
      <c r="P33" s="77"/>
      <c r="Q33" s="80"/>
      <c r="R33" s="80"/>
      <c r="S33" s="80"/>
      <c r="T33" s="80"/>
      <c r="U33" s="80"/>
      <c r="V33" s="80"/>
      <c r="W33" s="80"/>
      <c r="X33" s="80"/>
      <c r="Y33" s="80"/>
      <c r="Z33" s="106"/>
      <c r="AA33" s="106">
        <f t="shared" si="11"/>
        <v>0</v>
      </c>
      <c r="AB33" s="80"/>
      <c r="AC33" s="77"/>
      <c r="AD33" s="77"/>
      <c r="AE33" s="79"/>
      <c r="AF33" s="77"/>
      <c r="AG33" s="77"/>
      <c r="AH33" s="77"/>
      <c r="AI33" s="77"/>
      <c r="AJ33" s="80"/>
      <c r="AK33" s="77"/>
      <c r="AL33" s="77"/>
      <c r="AM33" s="77"/>
      <c r="AN33" s="77"/>
      <c r="AO33" s="77"/>
      <c r="AP33" s="77"/>
      <c r="AQ33" s="115"/>
      <c r="AR33" s="115"/>
      <c r="AS33" s="80"/>
    </row>
    <row r="34" spans="1:45" s="17" customFormat="1">
      <c r="A34" s="8"/>
      <c r="B34" s="19" t="s">
        <v>46</v>
      </c>
      <c r="C34" s="14"/>
      <c r="D34" s="16">
        <f t="shared" ref="D34:AP34" si="14">SUBTOTAL(9,D35:D38)</f>
        <v>0</v>
      </c>
      <c r="E34" s="16">
        <f t="shared" si="14"/>
        <v>0</v>
      </c>
      <c r="F34" s="16">
        <f t="shared" si="14"/>
        <v>0</v>
      </c>
      <c r="G34" s="75"/>
      <c r="H34" s="75"/>
      <c r="I34" s="75"/>
      <c r="J34" s="75"/>
      <c r="K34" s="75"/>
      <c r="L34" s="75"/>
      <c r="M34" s="75"/>
      <c r="N34" s="75"/>
      <c r="O34" s="94">
        <f t="shared" si="14"/>
        <v>14.680000000000001</v>
      </c>
      <c r="P34" s="75">
        <f t="shared" si="14"/>
        <v>0</v>
      </c>
      <c r="Q34" s="76">
        <f t="shared" si="14"/>
        <v>11.281744</v>
      </c>
      <c r="R34" s="76">
        <f t="shared" si="14"/>
        <v>0</v>
      </c>
      <c r="S34" s="76">
        <f t="shared" si="14"/>
        <v>10.43755936</v>
      </c>
      <c r="T34" s="76">
        <f t="shared" si="14"/>
        <v>0.62160976000000001</v>
      </c>
      <c r="U34" s="76">
        <f t="shared" si="14"/>
        <v>0.22257488000000003</v>
      </c>
      <c r="V34" s="76">
        <f t="shared" si="14"/>
        <v>0</v>
      </c>
      <c r="W34" s="76">
        <f t="shared" si="14"/>
        <v>0</v>
      </c>
      <c r="X34" s="76">
        <f t="shared" si="14"/>
        <v>0</v>
      </c>
      <c r="Y34" s="76">
        <f t="shared" si="14"/>
        <v>0</v>
      </c>
      <c r="Z34" s="106"/>
      <c r="AA34" s="106">
        <f t="shared" si="11"/>
        <v>0</v>
      </c>
      <c r="AB34" s="76"/>
      <c r="AC34" s="75"/>
      <c r="AD34" s="75"/>
      <c r="AE34" s="94">
        <f t="shared" si="14"/>
        <v>0.16</v>
      </c>
      <c r="AF34" s="75"/>
      <c r="AG34" s="75"/>
      <c r="AH34" s="75"/>
      <c r="AI34" s="75"/>
      <c r="AJ34" s="76">
        <f t="shared" si="14"/>
        <v>8.51</v>
      </c>
      <c r="AK34" s="75">
        <f t="shared" si="14"/>
        <v>0</v>
      </c>
      <c r="AL34" s="75">
        <f>SUBTOTAL(9,AL35:AL38)</f>
        <v>0</v>
      </c>
      <c r="AM34" s="75">
        <f t="shared" si="14"/>
        <v>0</v>
      </c>
      <c r="AN34" s="75">
        <f t="shared" si="14"/>
        <v>0</v>
      </c>
      <c r="AO34" s="75">
        <f t="shared" si="14"/>
        <v>0</v>
      </c>
      <c r="AP34" s="75">
        <f t="shared" si="14"/>
        <v>0</v>
      </c>
      <c r="AQ34" s="114"/>
      <c r="AR34" s="114"/>
      <c r="AS34" s="76">
        <f>SUBTOTAL(9,AS35:AS38)</f>
        <v>10.925272156862746</v>
      </c>
    </row>
    <row r="35" spans="1:45" s="24" customFormat="1" ht="31.5">
      <c r="A35" s="20"/>
      <c r="B35" s="25" t="s">
        <v>106</v>
      </c>
      <c r="C35" s="22"/>
      <c r="D35" s="23"/>
      <c r="E35" s="23"/>
      <c r="F35" s="23"/>
      <c r="G35" s="77"/>
      <c r="H35" s="77"/>
      <c r="I35" s="77"/>
      <c r="J35" s="77"/>
      <c r="K35" s="77"/>
      <c r="L35" s="77">
        <v>15</v>
      </c>
      <c r="M35" s="77"/>
      <c r="N35" s="77"/>
      <c r="O35" s="79"/>
      <c r="P35" s="77"/>
      <c r="Q35" s="80">
        <v>0.153</v>
      </c>
      <c r="R35" s="80"/>
      <c r="S35" s="80">
        <f>Q35</f>
        <v>0.153</v>
      </c>
      <c r="T35" s="80"/>
      <c r="U35" s="80"/>
      <c r="V35" s="80"/>
      <c r="W35" s="80"/>
      <c r="X35" s="80"/>
      <c r="Y35" s="80"/>
      <c r="Z35" s="106"/>
      <c r="AA35" s="106">
        <f t="shared" si="11"/>
        <v>0</v>
      </c>
      <c r="AB35" s="80"/>
      <c r="AC35" s="77"/>
      <c r="AD35" s="77"/>
      <c r="AE35" s="79"/>
      <c r="AF35" s="77"/>
      <c r="AG35" s="77">
        <v>15</v>
      </c>
      <c r="AH35" s="77"/>
      <c r="AI35" s="77"/>
      <c r="AJ35" s="80"/>
      <c r="AK35" s="77"/>
      <c r="AL35" s="77"/>
      <c r="AM35" s="77"/>
      <c r="AN35" s="77"/>
      <c r="AO35" s="77"/>
      <c r="AP35" s="77"/>
      <c r="AR35" s="115"/>
      <c r="AS35" s="80">
        <v>0</v>
      </c>
    </row>
    <row r="36" spans="1:45" s="24" customFormat="1" ht="112.5" customHeight="1">
      <c r="A36" s="20"/>
      <c r="B36" s="25" t="s">
        <v>107</v>
      </c>
      <c r="C36" s="22"/>
      <c r="D36" s="23"/>
      <c r="E36" s="23"/>
      <c r="F36" s="23"/>
      <c r="G36" s="77"/>
      <c r="H36" s="77"/>
      <c r="I36" s="77"/>
      <c r="J36" s="80">
        <v>0.16</v>
      </c>
      <c r="K36" s="77">
        <v>1968</v>
      </c>
      <c r="L36" s="77">
        <v>15</v>
      </c>
      <c r="M36" s="77" t="s">
        <v>234</v>
      </c>
      <c r="N36" s="77"/>
      <c r="O36" s="79">
        <v>3.46</v>
      </c>
      <c r="P36" s="77"/>
      <c r="Q36" s="80">
        <v>5.5196688000000007</v>
      </c>
      <c r="R36" s="80"/>
      <c r="S36" s="80">
        <f>Q36-T36-U36</f>
        <v>4.8573085440000003</v>
      </c>
      <c r="T36" s="80">
        <f>Q36*0.1</f>
        <v>0.55196688000000005</v>
      </c>
      <c r="U36" s="80">
        <f>Q36*0.02</f>
        <v>0.11039337600000002</v>
      </c>
      <c r="V36" s="80"/>
      <c r="W36" s="80"/>
      <c r="X36" s="80"/>
      <c r="Y36" s="80"/>
      <c r="Z36" s="126">
        <v>4.6920000000000002</v>
      </c>
      <c r="AA36" s="106">
        <f t="shared" si="11"/>
        <v>5.5365599999999997</v>
      </c>
      <c r="AB36" s="80"/>
      <c r="AC36" s="77"/>
      <c r="AD36" s="77"/>
      <c r="AE36" s="79">
        <v>0.16</v>
      </c>
      <c r="AF36" s="77">
        <v>2012</v>
      </c>
      <c r="AG36" s="77">
        <v>15</v>
      </c>
      <c r="AH36" s="77" t="s">
        <v>230</v>
      </c>
      <c r="AI36" s="77" t="s">
        <v>235</v>
      </c>
      <c r="AJ36" s="80">
        <v>3.46</v>
      </c>
      <c r="AK36" s="77"/>
      <c r="AL36" s="77"/>
      <c r="AM36" s="77" t="s">
        <v>253</v>
      </c>
      <c r="AN36" s="77"/>
      <c r="AO36" s="77"/>
      <c r="AP36" s="77"/>
      <c r="AQ36" s="78" t="s">
        <v>324</v>
      </c>
      <c r="AR36" s="78" t="s">
        <v>325</v>
      </c>
      <c r="AS36" s="80">
        <f>Q36/1.02</f>
        <v>5.4114400000000007</v>
      </c>
    </row>
    <row r="37" spans="1:45" s="24" customFormat="1" ht="47.25">
      <c r="A37" s="20"/>
      <c r="B37" s="25" t="s">
        <v>108</v>
      </c>
      <c r="C37" s="22"/>
      <c r="D37" s="23"/>
      <c r="E37" s="23"/>
      <c r="F37" s="23"/>
      <c r="G37" s="77"/>
      <c r="H37" s="77"/>
      <c r="I37" s="77"/>
      <c r="J37" s="77"/>
      <c r="K37" s="77">
        <v>1971</v>
      </c>
      <c r="L37" s="77">
        <v>15</v>
      </c>
      <c r="M37" s="77"/>
      <c r="N37" s="77" t="s">
        <v>236</v>
      </c>
      <c r="O37" s="79">
        <v>7.57</v>
      </c>
      <c r="P37" s="77"/>
      <c r="Q37" s="80">
        <v>0.69642880000000007</v>
      </c>
      <c r="R37" s="80"/>
      <c r="S37" s="80">
        <f>Q37-T37-U37</f>
        <v>0.61285734400000014</v>
      </c>
      <c r="T37" s="80">
        <f>Q37*0.1</f>
        <v>6.9642880000000004E-2</v>
      </c>
      <c r="U37" s="80">
        <f>Q37*0.02</f>
        <v>1.3928576000000002E-2</v>
      </c>
      <c r="V37" s="80"/>
      <c r="W37" s="80"/>
      <c r="X37" s="80"/>
      <c r="Y37" s="80"/>
      <c r="Z37" s="126">
        <v>0.59199999999999997</v>
      </c>
      <c r="AA37" s="106">
        <f t="shared" si="11"/>
        <v>0.69855999999999996</v>
      </c>
      <c r="AB37" s="80"/>
      <c r="AC37" s="77"/>
      <c r="AD37" s="77"/>
      <c r="AE37" s="79"/>
      <c r="AF37" s="77">
        <v>2012</v>
      </c>
      <c r="AG37" s="77">
        <v>15</v>
      </c>
      <c r="AH37" s="77"/>
      <c r="AI37" s="77" t="s">
        <v>235</v>
      </c>
      <c r="AJ37" s="80">
        <v>1.4</v>
      </c>
      <c r="AK37" s="77"/>
      <c r="AL37" s="77"/>
      <c r="AM37" s="77"/>
      <c r="AN37" s="77"/>
      <c r="AO37" s="77"/>
      <c r="AP37" s="77"/>
      <c r="AQ37" s="78" t="s">
        <v>263</v>
      </c>
      <c r="AR37" s="129" t="s">
        <v>262</v>
      </c>
      <c r="AS37" s="80">
        <f>Q37/1.02</f>
        <v>0.68277333333333334</v>
      </c>
    </row>
    <row r="38" spans="1:45" s="24" customFormat="1" ht="51.75" customHeight="1">
      <c r="A38" s="20"/>
      <c r="B38" s="25" t="s">
        <v>109</v>
      </c>
      <c r="C38" s="22"/>
      <c r="D38" s="23"/>
      <c r="E38" s="23"/>
      <c r="F38" s="23"/>
      <c r="G38" s="77"/>
      <c r="H38" s="77"/>
      <c r="I38" s="77"/>
      <c r="J38" s="77"/>
      <c r="K38" s="77">
        <v>1978</v>
      </c>
      <c r="L38" s="77">
        <v>15</v>
      </c>
      <c r="M38" s="83" t="s">
        <v>237</v>
      </c>
      <c r="N38" s="77" t="s">
        <v>238</v>
      </c>
      <c r="O38" s="79">
        <v>3.65</v>
      </c>
      <c r="P38" s="77"/>
      <c r="Q38" s="80">
        <v>4.9126463999999999</v>
      </c>
      <c r="R38" s="80"/>
      <c r="S38" s="80">
        <f>Q38-U38</f>
        <v>4.8143934719999999</v>
      </c>
      <c r="T38" s="80"/>
      <c r="U38" s="80">
        <f>Q38*0.02</f>
        <v>9.8252928000000003E-2</v>
      </c>
      <c r="V38" s="80"/>
      <c r="W38" s="80"/>
      <c r="X38" s="80"/>
      <c r="Y38" s="80"/>
      <c r="Z38" s="126">
        <v>4.1760000000000002</v>
      </c>
      <c r="AA38" s="106">
        <f t="shared" si="11"/>
        <v>4.9276799999999996</v>
      </c>
      <c r="AB38" s="80"/>
      <c r="AC38" s="77"/>
      <c r="AD38" s="77"/>
      <c r="AE38" s="79"/>
      <c r="AF38" s="77">
        <v>2012</v>
      </c>
      <c r="AG38" s="77">
        <v>15</v>
      </c>
      <c r="AH38" s="77" t="s">
        <v>230</v>
      </c>
      <c r="AI38" s="77" t="s">
        <v>235</v>
      </c>
      <c r="AJ38" s="80">
        <v>3.65</v>
      </c>
      <c r="AK38" s="77"/>
      <c r="AL38" s="77"/>
      <c r="AM38" s="77"/>
      <c r="AN38" s="77"/>
      <c r="AO38" s="77"/>
      <c r="AP38" s="77"/>
      <c r="AQ38" s="78" t="s">
        <v>264</v>
      </c>
      <c r="AR38" s="129" t="s">
        <v>262</v>
      </c>
      <c r="AS38" s="80">
        <f>AA38/1.02</f>
        <v>4.8310588235294114</v>
      </c>
    </row>
    <row r="39" spans="1:45" s="17" customFormat="1">
      <c r="A39" s="8"/>
      <c r="B39" s="19" t="s">
        <v>47</v>
      </c>
      <c r="C39" s="14"/>
      <c r="D39" s="16">
        <f t="shared" ref="D39:AP39" si="15">SUBTOTAL(9,D40:D48)</f>
        <v>0</v>
      </c>
      <c r="E39" s="16">
        <f t="shared" si="15"/>
        <v>0</v>
      </c>
      <c r="F39" s="16">
        <f t="shared" si="15"/>
        <v>0</v>
      </c>
      <c r="G39" s="75"/>
      <c r="H39" s="75"/>
      <c r="I39" s="75"/>
      <c r="J39" s="75"/>
      <c r="K39" s="75"/>
      <c r="L39" s="75"/>
      <c r="M39" s="75"/>
      <c r="N39" s="75"/>
      <c r="O39" s="94">
        <f t="shared" si="15"/>
        <v>38.933</v>
      </c>
      <c r="P39" s="75">
        <f t="shared" si="15"/>
        <v>0</v>
      </c>
      <c r="Q39" s="76">
        <f t="shared" si="15"/>
        <v>54.459999999999987</v>
      </c>
      <c r="R39" s="76">
        <f t="shared" si="15"/>
        <v>0</v>
      </c>
      <c r="S39" s="76">
        <f t="shared" si="15"/>
        <v>44.037209999999988</v>
      </c>
      <c r="T39" s="76">
        <f t="shared" si="15"/>
        <v>9.261490000000002</v>
      </c>
      <c r="U39" s="76">
        <f t="shared" si="15"/>
        <v>1.1613</v>
      </c>
      <c r="V39" s="76">
        <f t="shared" si="15"/>
        <v>0</v>
      </c>
      <c r="W39" s="76">
        <f t="shared" si="15"/>
        <v>0</v>
      </c>
      <c r="X39" s="76">
        <f t="shared" si="15"/>
        <v>0</v>
      </c>
      <c r="Y39" s="76">
        <f t="shared" si="15"/>
        <v>0</v>
      </c>
      <c r="Z39" s="106"/>
      <c r="AA39" s="106">
        <f t="shared" si="11"/>
        <v>0</v>
      </c>
      <c r="AB39" s="76"/>
      <c r="AC39" s="75"/>
      <c r="AD39" s="75"/>
      <c r="AE39" s="94">
        <f t="shared" si="15"/>
        <v>9</v>
      </c>
      <c r="AF39" s="75"/>
      <c r="AG39" s="75"/>
      <c r="AH39" s="75"/>
      <c r="AI39" s="75"/>
      <c r="AJ39" s="76">
        <f t="shared" si="15"/>
        <v>62.413000000000004</v>
      </c>
      <c r="AK39" s="75">
        <f t="shared" si="15"/>
        <v>0</v>
      </c>
      <c r="AL39" s="75">
        <f>SUBTOTAL(9,AL40:AL48)</f>
        <v>0</v>
      </c>
      <c r="AM39" s="75">
        <f t="shared" si="15"/>
        <v>0</v>
      </c>
      <c r="AN39" s="75">
        <f t="shared" si="15"/>
        <v>0</v>
      </c>
      <c r="AO39" s="75">
        <f t="shared" si="15"/>
        <v>0</v>
      </c>
      <c r="AP39" s="75">
        <f t="shared" si="15"/>
        <v>0</v>
      </c>
      <c r="AQ39" s="114"/>
      <c r="AR39" s="114"/>
      <c r="AS39" s="76">
        <f>SUBTOTAL(9,AS40:AS48)</f>
        <v>58.931745098039201</v>
      </c>
    </row>
    <row r="40" spans="1:45" s="24" customFormat="1" ht="60.75" customHeight="1">
      <c r="A40" s="20"/>
      <c r="B40" s="25" t="s">
        <v>110</v>
      </c>
      <c r="C40" s="28"/>
      <c r="D40" s="29"/>
      <c r="E40" s="29"/>
      <c r="F40" s="29"/>
      <c r="G40" s="77"/>
      <c r="H40" s="77"/>
      <c r="I40" s="77"/>
      <c r="J40" s="80">
        <v>0.56999999999999995</v>
      </c>
      <c r="K40" s="77"/>
      <c r="L40" s="77">
        <v>15</v>
      </c>
      <c r="M40" s="83" t="s">
        <v>237</v>
      </c>
      <c r="N40" s="77"/>
      <c r="O40" s="79">
        <v>9</v>
      </c>
      <c r="P40" s="77"/>
      <c r="Q40" s="80">
        <v>10.864000000000001</v>
      </c>
      <c r="R40" s="80"/>
      <c r="S40" s="80">
        <f>Q40-T40-U40</f>
        <v>3.3678399999999997</v>
      </c>
      <c r="T40" s="80">
        <f>Q40*0.67</f>
        <v>7.2788800000000009</v>
      </c>
      <c r="U40" s="80">
        <f>Q40*0.02</f>
        <v>0.21728000000000003</v>
      </c>
      <c r="V40" s="80"/>
      <c r="W40" s="80"/>
      <c r="X40" s="80"/>
      <c r="Y40" s="80"/>
      <c r="Z40" s="126">
        <v>12.605</v>
      </c>
      <c r="AA40" s="106">
        <f t="shared" si="11"/>
        <v>14.873899999999999</v>
      </c>
      <c r="AB40" s="80"/>
      <c r="AC40" s="77"/>
      <c r="AD40" s="77"/>
      <c r="AE40" s="79">
        <v>0.56999999999999995</v>
      </c>
      <c r="AF40" s="77">
        <v>2012</v>
      </c>
      <c r="AG40" s="77">
        <v>15</v>
      </c>
      <c r="AH40" s="77" t="s">
        <v>230</v>
      </c>
      <c r="AI40" s="77" t="s">
        <v>235</v>
      </c>
      <c r="AJ40" s="80">
        <v>9</v>
      </c>
      <c r="AK40" s="77"/>
      <c r="AL40" s="77"/>
      <c r="AM40" s="77" t="s">
        <v>253</v>
      </c>
      <c r="AN40" s="77"/>
      <c r="AO40" s="77"/>
      <c r="AP40" s="77"/>
      <c r="AQ40" s="78" t="s">
        <v>264</v>
      </c>
      <c r="AR40" s="129" t="s">
        <v>262</v>
      </c>
      <c r="AS40" s="80">
        <f>AA40/1.02</f>
        <v>14.582254901960782</v>
      </c>
    </row>
    <row r="41" spans="1:45" s="24" customFormat="1" ht="63">
      <c r="A41" s="20"/>
      <c r="B41" s="25" t="s">
        <v>111</v>
      </c>
      <c r="C41" s="28"/>
      <c r="D41" s="29"/>
      <c r="E41" s="29"/>
      <c r="F41" s="29"/>
      <c r="G41" s="77"/>
      <c r="H41" s="77"/>
      <c r="I41" s="77"/>
      <c r="J41" s="77"/>
      <c r="K41" s="77"/>
      <c r="L41" s="77">
        <v>15</v>
      </c>
      <c r="M41" s="77"/>
      <c r="N41" s="77"/>
      <c r="O41" s="79"/>
      <c r="P41" s="77"/>
      <c r="Q41" s="80">
        <v>1.8129999999999999</v>
      </c>
      <c r="R41" s="80"/>
      <c r="S41" s="80">
        <f>Q41</f>
        <v>1.8129999999999999</v>
      </c>
      <c r="T41" s="80"/>
      <c r="U41" s="80"/>
      <c r="V41" s="80"/>
      <c r="W41" s="80"/>
      <c r="X41" s="80"/>
      <c r="Y41" s="80"/>
      <c r="Z41" s="106"/>
      <c r="AA41" s="106">
        <f t="shared" si="11"/>
        <v>0</v>
      </c>
      <c r="AB41" s="80"/>
      <c r="AC41" s="77"/>
      <c r="AD41" s="77"/>
      <c r="AE41" s="79">
        <v>7.93</v>
      </c>
      <c r="AF41" s="77">
        <v>2012</v>
      </c>
      <c r="AG41" s="77">
        <v>15</v>
      </c>
      <c r="AH41" s="77"/>
      <c r="AI41" s="77"/>
      <c r="AJ41" s="80">
        <v>23.73</v>
      </c>
      <c r="AK41" s="77"/>
      <c r="AL41" s="77"/>
      <c r="AM41" s="77" t="s">
        <v>253</v>
      </c>
      <c r="AN41" s="77"/>
      <c r="AO41" s="77"/>
      <c r="AP41" s="77"/>
      <c r="AQ41" s="115"/>
      <c r="AR41" s="115"/>
      <c r="AS41" s="80">
        <v>0</v>
      </c>
    </row>
    <row r="42" spans="1:45" s="24" customFormat="1" ht="47.25">
      <c r="A42" s="20"/>
      <c r="B42" s="25" t="s">
        <v>112</v>
      </c>
      <c r="C42" s="28"/>
      <c r="D42" s="29"/>
      <c r="E42" s="29"/>
      <c r="F42" s="29"/>
      <c r="G42" s="77"/>
      <c r="H42" s="77"/>
      <c r="I42" s="77"/>
      <c r="J42" s="80">
        <v>0.25</v>
      </c>
      <c r="K42" s="77">
        <v>1972</v>
      </c>
      <c r="L42" s="77">
        <v>15</v>
      </c>
      <c r="M42" s="77"/>
      <c r="N42" s="78" t="s">
        <v>239</v>
      </c>
      <c r="O42" s="79">
        <v>4.3</v>
      </c>
      <c r="P42" s="77"/>
      <c r="Q42" s="80">
        <v>7.7210000000000001</v>
      </c>
      <c r="R42" s="80"/>
      <c r="S42" s="80">
        <f>Q42-T42-U42</f>
        <v>5.9451700000000001</v>
      </c>
      <c r="T42" s="80">
        <f>Q42*0.21</f>
        <v>1.62141</v>
      </c>
      <c r="U42" s="80">
        <f t="shared" ref="U42:U47" si="16">Q42*0.02</f>
        <v>0.15442</v>
      </c>
      <c r="V42" s="80"/>
      <c r="W42" s="80"/>
      <c r="X42" s="80"/>
      <c r="Y42" s="80"/>
      <c r="Z42" s="126">
        <v>6.5629999999999997</v>
      </c>
      <c r="AA42" s="106">
        <f t="shared" si="11"/>
        <v>7.7443399999999993</v>
      </c>
      <c r="AB42" s="80"/>
      <c r="AC42" s="77"/>
      <c r="AD42" s="77"/>
      <c r="AE42" s="79">
        <v>0.25</v>
      </c>
      <c r="AF42" s="77">
        <v>2012</v>
      </c>
      <c r="AG42" s="77">
        <v>15</v>
      </c>
      <c r="AH42" s="77"/>
      <c r="AI42" s="77" t="s">
        <v>235</v>
      </c>
      <c r="AJ42" s="80">
        <v>4.3</v>
      </c>
      <c r="AK42" s="77"/>
      <c r="AL42" s="77"/>
      <c r="AM42" s="77" t="s">
        <v>253</v>
      </c>
      <c r="AN42" s="77"/>
      <c r="AO42" s="77"/>
      <c r="AP42" s="77"/>
      <c r="AQ42" s="78" t="s">
        <v>264</v>
      </c>
      <c r="AR42" s="129" t="s">
        <v>262</v>
      </c>
      <c r="AS42" s="80">
        <f>AA42/1.02</f>
        <v>7.5924901960784306</v>
      </c>
    </row>
    <row r="43" spans="1:45" s="24" customFormat="1" ht="63">
      <c r="A43" s="20"/>
      <c r="B43" s="25" t="s">
        <v>113</v>
      </c>
      <c r="C43" s="28"/>
      <c r="D43" s="29"/>
      <c r="E43" s="29"/>
      <c r="F43" s="29"/>
      <c r="G43" s="77"/>
      <c r="H43" s="77"/>
      <c r="I43" s="77"/>
      <c r="J43" s="77"/>
      <c r="K43" s="77">
        <v>1970</v>
      </c>
      <c r="L43" s="77">
        <v>15</v>
      </c>
      <c r="M43" s="77" t="s">
        <v>234</v>
      </c>
      <c r="N43" s="77"/>
      <c r="O43" s="79">
        <v>15.7</v>
      </c>
      <c r="P43" s="77"/>
      <c r="Q43" s="80">
        <v>19.797999999999998</v>
      </c>
      <c r="R43" s="80"/>
      <c r="S43" s="80">
        <f>Q43-U43</f>
        <v>19.40204</v>
      </c>
      <c r="T43" s="80"/>
      <c r="U43" s="80">
        <f t="shared" si="16"/>
        <v>0.39595999999999998</v>
      </c>
      <c r="V43" s="80"/>
      <c r="W43" s="80"/>
      <c r="X43" s="80"/>
      <c r="Y43" s="80"/>
      <c r="Z43" s="126">
        <v>19.646999999999998</v>
      </c>
      <c r="AA43" s="106">
        <f t="shared" si="11"/>
        <v>23.183459999999997</v>
      </c>
      <c r="AB43" s="80"/>
      <c r="AC43" s="77"/>
      <c r="AD43" s="77"/>
      <c r="AE43" s="79"/>
      <c r="AF43" s="77">
        <v>2012</v>
      </c>
      <c r="AG43" s="77">
        <v>15</v>
      </c>
      <c r="AH43" s="77" t="s">
        <v>230</v>
      </c>
      <c r="AI43" s="77" t="s">
        <v>235</v>
      </c>
      <c r="AJ43" s="80">
        <v>15.7</v>
      </c>
      <c r="AK43" s="77"/>
      <c r="AL43" s="77"/>
      <c r="AM43" s="77"/>
      <c r="AN43" s="77"/>
      <c r="AO43" s="77"/>
      <c r="AP43" s="77"/>
      <c r="AQ43" s="78" t="s">
        <v>265</v>
      </c>
      <c r="AR43" s="129" t="s">
        <v>262</v>
      </c>
      <c r="AS43" s="80">
        <f t="shared" ref="AS43:AS48" si="17">AA43/1.02</f>
        <v>22.728882352941174</v>
      </c>
    </row>
    <row r="44" spans="1:45" s="24" customFormat="1" ht="63">
      <c r="A44" s="20"/>
      <c r="B44" s="25" t="s">
        <v>114</v>
      </c>
      <c r="C44" s="28"/>
      <c r="D44" s="29"/>
      <c r="E44" s="29"/>
      <c r="F44" s="29"/>
      <c r="G44" s="77"/>
      <c r="H44" s="77"/>
      <c r="I44" s="77"/>
      <c r="J44" s="77"/>
      <c r="K44" s="77">
        <v>1970</v>
      </c>
      <c r="L44" s="77">
        <v>15</v>
      </c>
      <c r="M44" s="77" t="s">
        <v>234</v>
      </c>
      <c r="N44" s="77" t="s">
        <v>240</v>
      </c>
      <c r="O44" s="79">
        <v>2.645</v>
      </c>
      <c r="P44" s="77"/>
      <c r="Q44" s="80">
        <v>3.0950000000000002</v>
      </c>
      <c r="R44" s="80"/>
      <c r="S44" s="80">
        <f>Q44-U44</f>
        <v>3.0331000000000001</v>
      </c>
      <c r="T44" s="80"/>
      <c r="U44" s="80">
        <f t="shared" si="16"/>
        <v>6.1900000000000004E-2</v>
      </c>
      <c r="V44" s="80"/>
      <c r="W44" s="80"/>
      <c r="X44" s="80"/>
      <c r="Y44" s="80"/>
      <c r="Z44" s="126">
        <v>2.6309999999999998</v>
      </c>
      <c r="AA44" s="106">
        <f t="shared" si="11"/>
        <v>3.1045799999999995</v>
      </c>
      <c r="AB44" s="80"/>
      <c r="AC44" s="77"/>
      <c r="AD44" s="77"/>
      <c r="AE44" s="79"/>
      <c r="AF44" s="77">
        <v>2012</v>
      </c>
      <c r="AG44" s="77">
        <v>15</v>
      </c>
      <c r="AH44" s="77" t="s">
        <v>230</v>
      </c>
      <c r="AI44" s="77" t="s">
        <v>235</v>
      </c>
      <c r="AJ44" s="80">
        <v>2.645</v>
      </c>
      <c r="AK44" s="77"/>
      <c r="AL44" s="77"/>
      <c r="AM44" s="77" t="s">
        <v>253</v>
      </c>
      <c r="AN44" s="77"/>
      <c r="AO44" s="77"/>
      <c r="AP44" s="77"/>
      <c r="AQ44" s="78" t="s">
        <v>266</v>
      </c>
      <c r="AR44" s="129" t="s">
        <v>262</v>
      </c>
      <c r="AS44" s="80">
        <f t="shared" si="17"/>
        <v>3.0437058823529406</v>
      </c>
    </row>
    <row r="45" spans="1:45" s="24" customFormat="1" ht="47.25">
      <c r="A45" s="20"/>
      <c r="B45" s="25" t="s">
        <v>115</v>
      </c>
      <c r="C45" s="28"/>
      <c r="D45" s="29"/>
      <c r="E45" s="29"/>
      <c r="F45" s="29"/>
      <c r="G45" s="77"/>
      <c r="H45" s="77"/>
      <c r="I45" s="77"/>
      <c r="J45" s="77"/>
      <c r="K45" s="77"/>
      <c r="L45" s="77">
        <v>15</v>
      </c>
      <c r="M45" s="77"/>
      <c r="N45" s="77"/>
      <c r="O45" s="79">
        <v>0.63800000000000001</v>
      </c>
      <c r="P45" s="77"/>
      <c r="Q45" s="80">
        <v>1.0129999999999999</v>
      </c>
      <c r="R45" s="80"/>
      <c r="S45" s="80">
        <f>Q45-U45</f>
        <v>0.99273999999999996</v>
      </c>
      <c r="T45" s="80"/>
      <c r="U45" s="80">
        <f t="shared" si="16"/>
        <v>2.0259999999999997E-2</v>
      </c>
      <c r="V45" s="80"/>
      <c r="W45" s="80"/>
      <c r="X45" s="80"/>
      <c r="Y45" s="80"/>
      <c r="Z45" s="126">
        <v>0.86099999999999999</v>
      </c>
      <c r="AA45" s="106">
        <f t="shared" si="11"/>
        <v>1.0159799999999999</v>
      </c>
      <c r="AB45" s="80"/>
      <c r="AC45" s="77"/>
      <c r="AD45" s="77"/>
      <c r="AE45" s="79"/>
      <c r="AF45" s="77"/>
      <c r="AG45" s="77">
        <v>15</v>
      </c>
      <c r="AH45" s="77"/>
      <c r="AI45" s="77"/>
      <c r="AJ45" s="80">
        <v>0.63800000000000001</v>
      </c>
      <c r="AK45" s="77"/>
      <c r="AL45" s="77"/>
      <c r="AM45" s="77" t="s">
        <v>253</v>
      </c>
      <c r="AN45" s="77"/>
      <c r="AO45" s="77"/>
      <c r="AP45" s="77"/>
      <c r="AQ45" s="78" t="s">
        <v>267</v>
      </c>
      <c r="AR45" s="129" t="s">
        <v>262</v>
      </c>
      <c r="AS45" s="80">
        <f t="shared" si="17"/>
        <v>0.99605882352941166</v>
      </c>
    </row>
    <row r="46" spans="1:45" s="24" customFormat="1" ht="47.25">
      <c r="A46" s="20"/>
      <c r="B46" s="25" t="s">
        <v>116</v>
      </c>
      <c r="C46" s="28"/>
      <c r="D46" s="29"/>
      <c r="E46" s="29"/>
      <c r="F46" s="29"/>
      <c r="G46" s="77"/>
      <c r="H46" s="77"/>
      <c r="I46" s="77"/>
      <c r="J46" s="77"/>
      <c r="K46" s="77">
        <v>1965</v>
      </c>
      <c r="L46" s="77">
        <v>15</v>
      </c>
      <c r="M46" s="77" t="s">
        <v>234</v>
      </c>
      <c r="N46" s="77" t="s">
        <v>241</v>
      </c>
      <c r="O46" s="79">
        <v>0.4</v>
      </c>
      <c r="P46" s="77"/>
      <c r="Q46" s="80">
        <v>0.58899999999999997</v>
      </c>
      <c r="R46" s="80"/>
      <c r="S46" s="80">
        <f>Q46-U46</f>
        <v>0.57721999999999996</v>
      </c>
      <c r="T46" s="80"/>
      <c r="U46" s="80">
        <f t="shared" si="16"/>
        <v>1.1779999999999999E-2</v>
      </c>
      <c r="V46" s="80"/>
      <c r="W46" s="80"/>
      <c r="X46" s="80"/>
      <c r="Y46" s="80"/>
      <c r="Z46" s="126">
        <v>0.501</v>
      </c>
      <c r="AA46" s="106">
        <f t="shared" si="11"/>
        <v>0.59117999999999993</v>
      </c>
      <c r="AB46" s="80"/>
      <c r="AC46" s="77"/>
      <c r="AD46" s="77"/>
      <c r="AE46" s="79"/>
      <c r="AF46" s="77">
        <v>2012</v>
      </c>
      <c r="AG46" s="77">
        <v>15</v>
      </c>
      <c r="AH46" s="77" t="s">
        <v>230</v>
      </c>
      <c r="AI46" s="77" t="s">
        <v>235</v>
      </c>
      <c r="AJ46" s="80">
        <v>0.4</v>
      </c>
      <c r="AK46" s="77"/>
      <c r="AL46" s="77"/>
      <c r="AM46" s="77"/>
      <c r="AN46" s="77"/>
      <c r="AO46" s="77"/>
      <c r="AP46" s="77"/>
      <c r="AQ46" s="78" t="s">
        <v>268</v>
      </c>
      <c r="AR46" s="129" t="s">
        <v>262</v>
      </c>
      <c r="AS46" s="80">
        <f t="shared" si="17"/>
        <v>0.57958823529411752</v>
      </c>
    </row>
    <row r="47" spans="1:45" s="24" customFormat="1" ht="47.25">
      <c r="A47" s="20"/>
      <c r="B47" s="25" t="s">
        <v>117</v>
      </c>
      <c r="C47" s="22"/>
      <c r="D47" s="23"/>
      <c r="E47" s="23"/>
      <c r="F47" s="23"/>
      <c r="G47" s="77"/>
      <c r="H47" s="77"/>
      <c r="I47" s="77"/>
      <c r="J47" s="77"/>
      <c r="K47" s="77">
        <v>1964</v>
      </c>
      <c r="L47" s="77">
        <v>15</v>
      </c>
      <c r="M47" s="77" t="s">
        <v>234</v>
      </c>
      <c r="N47" s="77"/>
      <c r="O47" s="79">
        <v>6</v>
      </c>
      <c r="P47" s="77"/>
      <c r="Q47" s="80">
        <v>8.9649999999999999</v>
      </c>
      <c r="R47" s="80"/>
      <c r="S47" s="80">
        <f>Q47-U47</f>
        <v>8.7857000000000003</v>
      </c>
      <c r="T47" s="80"/>
      <c r="U47" s="80">
        <f t="shared" si="16"/>
        <v>0.17929999999999999</v>
      </c>
      <c r="V47" s="80"/>
      <c r="W47" s="80"/>
      <c r="X47" s="80"/>
      <c r="Y47" s="80"/>
      <c r="Z47" s="126">
        <v>7.6210000000000004</v>
      </c>
      <c r="AA47" s="106">
        <f t="shared" si="11"/>
        <v>8.9927799999999998</v>
      </c>
      <c r="AB47" s="80"/>
      <c r="AC47" s="77"/>
      <c r="AD47" s="77"/>
      <c r="AE47" s="79"/>
      <c r="AF47" s="77">
        <v>2012</v>
      </c>
      <c r="AG47" s="77">
        <v>15</v>
      </c>
      <c r="AH47" s="77" t="s">
        <v>230</v>
      </c>
      <c r="AI47" s="77" t="s">
        <v>235</v>
      </c>
      <c r="AJ47" s="80">
        <v>6</v>
      </c>
      <c r="AK47" s="77"/>
      <c r="AL47" s="77"/>
      <c r="AM47" s="77" t="s">
        <v>253</v>
      </c>
      <c r="AN47" s="77"/>
      <c r="AO47" s="77"/>
      <c r="AP47" s="77"/>
      <c r="AQ47" s="78" t="s">
        <v>267</v>
      </c>
      <c r="AR47" s="129" t="s">
        <v>262</v>
      </c>
      <c r="AS47" s="80">
        <f t="shared" si="17"/>
        <v>8.8164509803921565</v>
      </c>
    </row>
    <row r="48" spans="1:45" s="24" customFormat="1" ht="47.25">
      <c r="A48" s="20"/>
      <c r="B48" s="25" t="s">
        <v>118</v>
      </c>
      <c r="C48" s="22"/>
      <c r="D48" s="23"/>
      <c r="E48" s="23"/>
      <c r="F48" s="23"/>
      <c r="G48" s="77"/>
      <c r="H48" s="77"/>
      <c r="I48" s="77"/>
      <c r="J48" s="77"/>
      <c r="K48" s="77"/>
      <c r="L48" s="77">
        <v>15</v>
      </c>
      <c r="M48" s="77"/>
      <c r="N48" s="77"/>
      <c r="O48" s="79">
        <v>0.25</v>
      </c>
      <c r="P48" s="77"/>
      <c r="Q48" s="80">
        <v>0.60199999999999998</v>
      </c>
      <c r="R48" s="80"/>
      <c r="S48" s="80">
        <f>Q48-T48-U48</f>
        <v>0.12040000000000001</v>
      </c>
      <c r="T48" s="80">
        <f>Q48*0.6</f>
        <v>0.36119999999999997</v>
      </c>
      <c r="U48" s="80">
        <f>Q48*0.2</f>
        <v>0.12040000000000001</v>
      </c>
      <c r="V48" s="80"/>
      <c r="W48" s="80"/>
      <c r="X48" s="80"/>
      <c r="Y48" s="80"/>
      <c r="Z48" s="126">
        <v>0.51200000000000001</v>
      </c>
      <c r="AA48" s="106">
        <f t="shared" si="11"/>
        <v>0.60416000000000003</v>
      </c>
      <c r="AB48" s="80"/>
      <c r="AC48" s="77"/>
      <c r="AD48" s="77"/>
      <c r="AE48" s="79">
        <v>0.25</v>
      </c>
      <c r="AF48" s="77"/>
      <c r="AG48" s="77">
        <v>15</v>
      </c>
      <c r="AH48" s="77"/>
      <c r="AI48" s="77"/>
      <c r="AJ48" s="80"/>
      <c r="AK48" s="77"/>
      <c r="AL48" s="77"/>
      <c r="AM48" s="77"/>
      <c r="AN48" s="77"/>
      <c r="AO48" s="77"/>
      <c r="AP48" s="77"/>
      <c r="AQ48" s="78" t="s">
        <v>267</v>
      </c>
      <c r="AR48" s="129" t="s">
        <v>262</v>
      </c>
      <c r="AS48" s="80">
        <f t="shared" si="17"/>
        <v>0.59231372549019612</v>
      </c>
    </row>
    <row r="49" spans="1:45" s="17" customFormat="1">
      <c r="A49" s="8"/>
      <c r="B49" s="18" t="s">
        <v>48</v>
      </c>
      <c r="C49" s="14"/>
      <c r="D49" s="16">
        <f t="shared" ref="D49:AP49" si="18">D50+D54+D57+D65</f>
        <v>0</v>
      </c>
      <c r="E49" s="16">
        <f t="shared" si="18"/>
        <v>0</v>
      </c>
      <c r="F49" s="16">
        <f t="shared" si="18"/>
        <v>0</v>
      </c>
      <c r="G49" s="75"/>
      <c r="H49" s="75"/>
      <c r="I49" s="75"/>
      <c r="J49" s="75"/>
      <c r="K49" s="75"/>
      <c r="L49" s="75"/>
      <c r="M49" s="75"/>
      <c r="N49" s="75"/>
      <c r="O49" s="94">
        <f t="shared" si="18"/>
        <v>0</v>
      </c>
      <c r="P49" s="75">
        <f t="shared" si="18"/>
        <v>0</v>
      </c>
      <c r="Q49" s="76">
        <f t="shared" si="18"/>
        <v>0</v>
      </c>
      <c r="R49" s="76">
        <f t="shared" si="18"/>
        <v>0</v>
      </c>
      <c r="S49" s="76">
        <f t="shared" si="18"/>
        <v>0</v>
      </c>
      <c r="T49" s="76">
        <f t="shared" si="18"/>
        <v>0</v>
      </c>
      <c r="U49" s="76">
        <f t="shared" si="18"/>
        <v>0</v>
      </c>
      <c r="V49" s="76">
        <f t="shared" si="18"/>
        <v>0</v>
      </c>
      <c r="W49" s="76">
        <f t="shared" si="18"/>
        <v>0</v>
      </c>
      <c r="X49" s="76">
        <f t="shared" si="18"/>
        <v>0</v>
      </c>
      <c r="Y49" s="76">
        <f t="shared" si="18"/>
        <v>0</v>
      </c>
      <c r="Z49" s="106"/>
      <c r="AA49" s="106">
        <f t="shared" si="11"/>
        <v>0</v>
      </c>
      <c r="AB49" s="76"/>
      <c r="AC49" s="75"/>
      <c r="AD49" s="75"/>
      <c r="AE49" s="94">
        <f t="shared" si="18"/>
        <v>0</v>
      </c>
      <c r="AF49" s="75"/>
      <c r="AG49" s="75"/>
      <c r="AH49" s="75"/>
      <c r="AI49" s="75"/>
      <c r="AJ49" s="76">
        <f t="shared" si="18"/>
        <v>0</v>
      </c>
      <c r="AK49" s="75">
        <f t="shared" si="18"/>
        <v>0</v>
      </c>
      <c r="AL49" s="75">
        <f t="shared" si="18"/>
        <v>0</v>
      </c>
      <c r="AM49" s="75">
        <f t="shared" si="18"/>
        <v>0</v>
      </c>
      <c r="AN49" s="75">
        <f t="shared" si="18"/>
        <v>0</v>
      </c>
      <c r="AO49" s="75">
        <f t="shared" si="18"/>
        <v>0</v>
      </c>
      <c r="AP49" s="75">
        <f t="shared" si="18"/>
        <v>0</v>
      </c>
      <c r="AQ49" s="114"/>
      <c r="AR49" s="114"/>
      <c r="AS49" s="76">
        <f>AS50+AS54+AS57+AS65</f>
        <v>0</v>
      </c>
    </row>
    <row r="50" spans="1:45" s="17" customFormat="1">
      <c r="A50" s="8"/>
      <c r="B50" s="19" t="s">
        <v>49</v>
      </c>
      <c r="C50" s="14"/>
      <c r="D50" s="16">
        <f t="shared" ref="D50:AP50" si="19">SUBTOTAL(9,D51:D53)</f>
        <v>0</v>
      </c>
      <c r="E50" s="16">
        <f t="shared" si="19"/>
        <v>0</v>
      </c>
      <c r="F50" s="16">
        <f t="shared" si="19"/>
        <v>0</v>
      </c>
      <c r="G50" s="75"/>
      <c r="H50" s="75"/>
      <c r="I50" s="75"/>
      <c r="J50" s="75"/>
      <c r="K50" s="75"/>
      <c r="L50" s="75"/>
      <c r="M50" s="75"/>
      <c r="N50" s="75"/>
      <c r="O50" s="94">
        <f t="shared" si="19"/>
        <v>0</v>
      </c>
      <c r="P50" s="75">
        <f t="shared" si="19"/>
        <v>0</v>
      </c>
      <c r="Q50" s="76">
        <f t="shared" si="19"/>
        <v>0</v>
      </c>
      <c r="R50" s="76">
        <f t="shared" si="19"/>
        <v>0</v>
      </c>
      <c r="S50" s="76">
        <f t="shared" si="19"/>
        <v>0</v>
      </c>
      <c r="T50" s="76">
        <f t="shared" si="19"/>
        <v>0</v>
      </c>
      <c r="U50" s="76">
        <f t="shared" si="19"/>
        <v>0</v>
      </c>
      <c r="V50" s="76">
        <f t="shared" si="19"/>
        <v>0</v>
      </c>
      <c r="W50" s="76">
        <f t="shared" si="19"/>
        <v>0</v>
      </c>
      <c r="X50" s="76">
        <f t="shared" si="19"/>
        <v>0</v>
      </c>
      <c r="Y50" s="76">
        <f t="shared" si="19"/>
        <v>0</v>
      </c>
      <c r="Z50" s="106"/>
      <c r="AA50" s="106">
        <f t="shared" si="11"/>
        <v>0</v>
      </c>
      <c r="AB50" s="76"/>
      <c r="AC50" s="75"/>
      <c r="AD50" s="75"/>
      <c r="AE50" s="94">
        <f t="shared" si="19"/>
        <v>0</v>
      </c>
      <c r="AF50" s="75"/>
      <c r="AG50" s="75"/>
      <c r="AH50" s="75"/>
      <c r="AI50" s="75"/>
      <c r="AJ50" s="76">
        <f t="shared" si="19"/>
        <v>0</v>
      </c>
      <c r="AK50" s="75">
        <f t="shared" si="19"/>
        <v>0</v>
      </c>
      <c r="AL50" s="75">
        <f>SUBTOTAL(9,AL51:AL53)</f>
        <v>0</v>
      </c>
      <c r="AM50" s="75">
        <f t="shared" si="19"/>
        <v>0</v>
      </c>
      <c r="AN50" s="75">
        <f t="shared" si="19"/>
        <v>0</v>
      </c>
      <c r="AO50" s="75">
        <f t="shared" si="19"/>
        <v>0</v>
      </c>
      <c r="AP50" s="75">
        <f t="shared" si="19"/>
        <v>0</v>
      </c>
      <c r="AQ50" s="114"/>
      <c r="AR50" s="114"/>
      <c r="AS50" s="76">
        <f>SUBTOTAL(9,AS51:AS53)</f>
        <v>0</v>
      </c>
    </row>
    <row r="51" spans="1:45" s="24" customFormat="1">
      <c r="A51" s="20"/>
      <c r="B51" s="30"/>
      <c r="C51" s="22"/>
      <c r="D51" s="29"/>
      <c r="E51" s="29"/>
      <c r="F51" s="29"/>
      <c r="G51" s="77"/>
      <c r="H51" s="77"/>
      <c r="I51" s="77"/>
      <c r="J51" s="77"/>
      <c r="K51" s="77"/>
      <c r="L51" s="77"/>
      <c r="M51" s="77"/>
      <c r="N51" s="77"/>
      <c r="O51" s="79"/>
      <c r="P51" s="77"/>
      <c r="Q51" s="80"/>
      <c r="R51" s="80"/>
      <c r="S51" s="80"/>
      <c r="T51" s="80"/>
      <c r="U51" s="80"/>
      <c r="V51" s="80"/>
      <c r="W51" s="80"/>
      <c r="X51" s="80"/>
      <c r="Y51" s="80"/>
      <c r="Z51" s="106"/>
      <c r="AA51" s="106">
        <f t="shared" si="11"/>
        <v>0</v>
      </c>
      <c r="AB51" s="80"/>
      <c r="AC51" s="77"/>
      <c r="AD51" s="77"/>
      <c r="AE51" s="79"/>
      <c r="AF51" s="77"/>
      <c r="AG51" s="77"/>
      <c r="AH51" s="77"/>
      <c r="AI51" s="77"/>
      <c r="AJ51" s="80"/>
      <c r="AK51" s="77"/>
      <c r="AL51" s="77"/>
      <c r="AM51" s="77"/>
      <c r="AN51" s="77"/>
      <c r="AO51" s="77"/>
      <c r="AP51" s="77"/>
      <c r="AQ51" s="115"/>
      <c r="AR51" s="115"/>
      <c r="AS51" s="80"/>
    </row>
    <row r="52" spans="1:45" s="24" customFormat="1">
      <c r="A52" s="20"/>
      <c r="B52" s="30"/>
      <c r="C52" s="22"/>
      <c r="D52" s="29"/>
      <c r="E52" s="29"/>
      <c r="F52" s="29"/>
      <c r="G52" s="77"/>
      <c r="H52" s="77"/>
      <c r="I52" s="77"/>
      <c r="J52" s="77"/>
      <c r="K52" s="77"/>
      <c r="L52" s="77"/>
      <c r="M52" s="77"/>
      <c r="N52" s="77"/>
      <c r="O52" s="79"/>
      <c r="P52" s="77"/>
      <c r="Q52" s="80"/>
      <c r="R52" s="80"/>
      <c r="S52" s="80"/>
      <c r="T52" s="80"/>
      <c r="U52" s="80"/>
      <c r="V52" s="80"/>
      <c r="W52" s="80"/>
      <c r="X52" s="80"/>
      <c r="Y52" s="80"/>
      <c r="Z52" s="106"/>
      <c r="AA52" s="106">
        <f t="shared" si="11"/>
        <v>0</v>
      </c>
      <c r="AB52" s="80"/>
      <c r="AC52" s="77"/>
      <c r="AD52" s="77"/>
      <c r="AE52" s="79"/>
      <c r="AF52" s="77"/>
      <c r="AG52" s="77"/>
      <c r="AH52" s="77"/>
      <c r="AI52" s="77"/>
      <c r="AJ52" s="80"/>
      <c r="AK52" s="77"/>
      <c r="AL52" s="77"/>
      <c r="AM52" s="77"/>
      <c r="AN52" s="77"/>
      <c r="AO52" s="77"/>
      <c r="AP52" s="77"/>
      <c r="AQ52" s="115"/>
      <c r="AR52" s="115"/>
      <c r="AS52" s="80"/>
    </row>
    <row r="53" spans="1:45" s="24" customFormat="1">
      <c r="A53" s="20"/>
      <c r="B53" s="30"/>
      <c r="C53" s="22"/>
      <c r="D53" s="29"/>
      <c r="E53" s="29"/>
      <c r="F53" s="29"/>
      <c r="G53" s="77"/>
      <c r="H53" s="77"/>
      <c r="I53" s="77"/>
      <c r="J53" s="77"/>
      <c r="K53" s="77"/>
      <c r="L53" s="77"/>
      <c r="M53" s="77"/>
      <c r="N53" s="77"/>
      <c r="O53" s="79"/>
      <c r="P53" s="77"/>
      <c r="Q53" s="80"/>
      <c r="R53" s="80"/>
      <c r="S53" s="80"/>
      <c r="T53" s="80"/>
      <c r="U53" s="80"/>
      <c r="V53" s="80"/>
      <c r="W53" s="80"/>
      <c r="X53" s="80"/>
      <c r="Y53" s="80"/>
      <c r="Z53" s="106"/>
      <c r="AA53" s="106">
        <f t="shared" si="11"/>
        <v>0</v>
      </c>
      <c r="AB53" s="80"/>
      <c r="AC53" s="77"/>
      <c r="AD53" s="77"/>
      <c r="AE53" s="79"/>
      <c r="AF53" s="77"/>
      <c r="AG53" s="77"/>
      <c r="AH53" s="77"/>
      <c r="AI53" s="77"/>
      <c r="AJ53" s="80"/>
      <c r="AK53" s="77"/>
      <c r="AL53" s="77"/>
      <c r="AM53" s="77"/>
      <c r="AN53" s="77"/>
      <c r="AO53" s="77"/>
      <c r="AP53" s="77"/>
      <c r="AQ53" s="115"/>
      <c r="AR53" s="115"/>
      <c r="AS53" s="80"/>
    </row>
    <row r="54" spans="1:45" s="17" customFormat="1">
      <c r="A54" s="8"/>
      <c r="B54" s="19" t="s">
        <v>50</v>
      </c>
      <c r="C54" s="14"/>
      <c r="D54" s="16">
        <f t="shared" ref="D54:AP54" si="20">SUBTOTAL(9,D55:D56)</f>
        <v>0</v>
      </c>
      <c r="E54" s="16">
        <f t="shared" si="20"/>
        <v>0</v>
      </c>
      <c r="F54" s="16">
        <f t="shared" si="20"/>
        <v>0</v>
      </c>
      <c r="G54" s="75"/>
      <c r="H54" s="75"/>
      <c r="I54" s="75"/>
      <c r="J54" s="75"/>
      <c r="K54" s="75"/>
      <c r="L54" s="75"/>
      <c r="M54" s="75"/>
      <c r="N54" s="75"/>
      <c r="O54" s="94">
        <f t="shared" si="20"/>
        <v>0</v>
      </c>
      <c r="P54" s="75">
        <f t="shared" si="20"/>
        <v>0</v>
      </c>
      <c r="Q54" s="76">
        <f t="shared" si="20"/>
        <v>0</v>
      </c>
      <c r="R54" s="76">
        <f t="shared" si="20"/>
        <v>0</v>
      </c>
      <c r="S54" s="76">
        <f t="shared" si="20"/>
        <v>0</v>
      </c>
      <c r="T54" s="76">
        <f t="shared" si="20"/>
        <v>0</v>
      </c>
      <c r="U54" s="76">
        <f t="shared" si="20"/>
        <v>0</v>
      </c>
      <c r="V54" s="76">
        <f t="shared" si="20"/>
        <v>0</v>
      </c>
      <c r="W54" s="76">
        <f t="shared" si="20"/>
        <v>0</v>
      </c>
      <c r="X54" s="76">
        <f t="shared" si="20"/>
        <v>0</v>
      </c>
      <c r="Y54" s="76">
        <f t="shared" si="20"/>
        <v>0</v>
      </c>
      <c r="Z54" s="106"/>
      <c r="AA54" s="106">
        <f t="shared" si="11"/>
        <v>0</v>
      </c>
      <c r="AB54" s="76"/>
      <c r="AC54" s="75"/>
      <c r="AD54" s="75"/>
      <c r="AE54" s="94">
        <f t="shared" si="20"/>
        <v>0</v>
      </c>
      <c r="AF54" s="75"/>
      <c r="AG54" s="75"/>
      <c r="AH54" s="75"/>
      <c r="AI54" s="75"/>
      <c r="AJ54" s="76">
        <f t="shared" si="20"/>
        <v>0</v>
      </c>
      <c r="AK54" s="75">
        <f t="shared" si="20"/>
        <v>0</v>
      </c>
      <c r="AL54" s="75">
        <f>SUBTOTAL(9,AL55:AL56)</f>
        <v>0</v>
      </c>
      <c r="AM54" s="75">
        <f t="shared" si="20"/>
        <v>0</v>
      </c>
      <c r="AN54" s="75">
        <f t="shared" si="20"/>
        <v>0</v>
      </c>
      <c r="AO54" s="75">
        <f t="shared" si="20"/>
        <v>0</v>
      </c>
      <c r="AP54" s="75">
        <f t="shared" si="20"/>
        <v>0</v>
      </c>
      <c r="AQ54" s="114"/>
      <c r="AR54" s="114"/>
      <c r="AS54" s="76">
        <f>SUBTOTAL(9,AS55:AS56)</f>
        <v>0</v>
      </c>
    </row>
    <row r="55" spans="1:45" s="24" customFormat="1">
      <c r="A55" s="20"/>
      <c r="B55" s="30"/>
      <c r="C55" s="22"/>
      <c r="D55" s="29"/>
      <c r="E55" s="29"/>
      <c r="F55" s="29"/>
      <c r="G55" s="77"/>
      <c r="H55" s="77"/>
      <c r="I55" s="77"/>
      <c r="J55" s="77"/>
      <c r="K55" s="77"/>
      <c r="L55" s="77"/>
      <c r="M55" s="77"/>
      <c r="N55" s="77"/>
      <c r="O55" s="79"/>
      <c r="P55" s="77"/>
      <c r="Q55" s="80"/>
      <c r="R55" s="80"/>
      <c r="S55" s="80"/>
      <c r="T55" s="80"/>
      <c r="U55" s="80"/>
      <c r="V55" s="80"/>
      <c r="W55" s="80"/>
      <c r="X55" s="80"/>
      <c r="Y55" s="80"/>
      <c r="Z55" s="106"/>
      <c r="AA55" s="106">
        <f t="shared" si="11"/>
        <v>0</v>
      </c>
      <c r="AB55" s="80"/>
      <c r="AC55" s="77"/>
      <c r="AD55" s="77"/>
      <c r="AE55" s="79"/>
      <c r="AF55" s="77"/>
      <c r="AG55" s="77"/>
      <c r="AH55" s="77"/>
      <c r="AI55" s="77"/>
      <c r="AJ55" s="80"/>
      <c r="AK55" s="77"/>
      <c r="AL55" s="77"/>
      <c r="AM55" s="77"/>
      <c r="AN55" s="77"/>
      <c r="AO55" s="77"/>
      <c r="AP55" s="77"/>
      <c r="AQ55" s="115"/>
      <c r="AR55" s="115"/>
      <c r="AS55" s="80"/>
    </row>
    <row r="56" spans="1:45" s="24" customFormat="1">
      <c r="A56" s="20"/>
      <c r="B56" s="30"/>
      <c r="C56" s="22"/>
      <c r="D56" s="29"/>
      <c r="E56" s="29"/>
      <c r="F56" s="29"/>
      <c r="G56" s="77"/>
      <c r="H56" s="77"/>
      <c r="I56" s="77"/>
      <c r="J56" s="77"/>
      <c r="K56" s="77"/>
      <c r="L56" s="77"/>
      <c r="M56" s="77"/>
      <c r="N56" s="77"/>
      <c r="O56" s="79"/>
      <c r="P56" s="77"/>
      <c r="Q56" s="80"/>
      <c r="R56" s="80"/>
      <c r="S56" s="80"/>
      <c r="T56" s="80"/>
      <c r="U56" s="80"/>
      <c r="V56" s="80"/>
      <c r="W56" s="80"/>
      <c r="X56" s="80"/>
      <c r="Y56" s="80"/>
      <c r="Z56" s="106"/>
      <c r="AA56" s="106">
        <f t="shared" si="11"/>
        <v>0</v>
      </c>
      <c r="AB56" s="80"/>
      <c r="AC56" s="77"/>
      <c r="AD56" s="77"/>
      <c r="AE56" s="79"/>
      <c r="AF56" s="77"/>
      <c r="AG56" s="77"/>
      <c r="AH56" s="77"/>
      <c r="AI56" s="77"/>
      <c r="AJ56" s="80"/>
      <c r="AK56" s="77"/>
      <c r="AL56" s="77"/>
      <c r="AM56" s="77"/>
      <c r="AN56" s="77"/>
      <c r="AO56" s="77"/>
      <c r="AP56" s="77"/>
      <c r="AQ56" s="115"/>
      <c r="AR56" s="115"/>
      <c r="AS56" s="80"/>
    </row>
    <row r="57" spans="1:45" s="17" customFormat="1">
      <c r="A57" s="8"/>
      <c r="B57" s="19" t="s">
        <v>51</v>
      </c>
      <c r="C57" s="14"/>
      <c r="D57" s="16">
        <f t="shared" ref="D57:AP57" si="21">SUBTOTAL(9,D58:D64)</f>
        <v>0</v>
      </c>
      <c r="E57" s="16">
        <f t="shared" si="21"/>
        <v>0</v>
      </c>
      <c r="F57" s="16">
        <f t="shared" si="21"/>
        <v>0</v>
      </c>
      <c r="G57" s="75"/>
      <c r="H57" s="75"/>
      <c r="I57" s="75"/>
      <c r="J57" s="75"/>
      <c r="K57" s="75"/>
      <c r="L57" s="75"/>
      <c r="M57" s="75"/>
      <c r="N57" s="75"/>
      <c r="O57" s="94">
        <f t="shared" si="21"/>
        <v>0</v>
      </c>
      <c r="P57" s="75">
        <f t="shared" si="21"/>
        <v>0</v>
      </c>
      <c r="Q57" s="76">
        <f t="shared" si="21"/>
        <v>0</v>
      </c>
      <c r="R57" s="76">
        <f t="shared" si="21"/>
        <v>0</v>
      </c>
      <c r="S57" s="76">
        <f t="shared" si="21"/>
        <v>0</v>
      </c>
      <c r="T57" s="76">
        <f t="shared" si="21"/>
        <v>0</v>
      </c>
      <c r="U57" s="76">
        <f t="shared" si="21"/>
        <v>0</v>
      </c>
      <c r="V57" s="76">
        <f t="shared" si="21"/>
        <v>0</v>
      </c>
      <c r="W57" s="76">
        <f t="shared" si="21"/>
        <v>0</v>
      </c>
      <c r="X57" s="76">
        <f t="shared" si="21"/>
        <v>0</v>
      </c>
      <c r="Y57" s="76">
        <f t="shared" si="21"/>
        <v>0</v>
      </c>
      <c r="Z57" s="106"/>
      <c r="AA57" s="106">
        <f t="shared" si="11"/>
        <v>0</v>
      </c>
      <c r="AB57" s="76"/>
      <c r="AC57" s="75"/>
      <c r="AD57" s="75"/>
      <c r="AE57" s="94">
        <f t="shared" si="21"/>
        <v>0</v>
      </c>
      <c r="AF57" s="75"/>
      <c r="AG57" s="75"/>
      <c r="AH57" s="75"/>
      <c r="AI57" s="75"/>
      <c r="AJ57" s="76">
        <f t="shared" si="21"/>
        <v>0</v>
      </c>
      <c r="AK57" s="75">
        <f t="shared" si="21"/>
        <v>0</v>
      </c>
      <c r="AL57" s="75">
        <f>SUBTOTAL(9,AL58:AL64)</f>
        <v>0</v>
      </c>
      <c r="AM57" s="75">
        <f t="shared" si="21"/>
        <v>0</v>
      </c>
      <c r="AN57" s="75">
        <f t="shared" si="21"/>
        <v>0</v>
      </c>
      <c r="AO57" s="75">
        <f t="shared" si="21"/>
        <v>0</v>
      </c>
      <c r="AP57" s="75">
        <f t="shared" si="21"/>
        <v>0</v>
      </c>
      <c r="AQ57" s="114"/>
      <c r="AR57" s="114"/>
      <c r="AS57" s="76">
        <f>SUBTOTAL(9,AS58:AS64)</f>
        <v>0</v>
      </c>
    </row>
    <row r="58" spans="1:45" s="24" customFormat="1">
      <c r="A58" s="20"/>
      <c r="B58" s="31"/>
      <c r="C58" s="22"/>
      <c r="D58" s="23"/>
      <c r="E58" s="23"/>
      <c r="F58" s="23"/>
      <c r="G58" s="77"/>
      <c r="H58" s="77"/>
      <c r="I58" s="77"/>
      <c r="J58" s="77"/>
      <c r="K58" s="77"/>
      <c r="L58" s="77"/>
      <c r="M58" s="77"/>
      <c r="N58" s="77"/>
      <c r="O58" s="79"/>
      <c r="P58" s="77"/>
      <c r="Q58" s="80"/>
      <c r="R58" s="80"/>
      <c r="S58" s="80"/>
      <c r="T58" s="80"/>
      <c r="U58" s="80"/>
      <c r="V58" s="80"/>
      <c r="W58" s="80"/>
      <c r="X58" s="80"/>
      <c r="Y58" s="80"/>
      <c r="Z58" s="106"/>
      <c r="AA58" s="106">
        <f t="shared" si="11"/>
        <v>0</v>
      </c>
      <c r="AB58" s="80"/>
      <c r="AC58" s="77"/>
      <c r="AD58" s="77"/>
      <c r="AE58" s="79"/>
      <c r="AF58" s="77"/>
      <c r="AG58" s="77"/>
      <c r="AH58" s="77"/>
      <c r="AI58" s="77"/>
      <c r="AJ58" s="80"/>
      <c r="AK58" s="77"/>
      <c r="AL58" s="77"/>
      <c r="AM58" s="77"/>
      <c r="AN58" s="77"/>
      <c r="AO58" s="77"/>
      <c r="AP58" s="77"/>
      <c r="AQ58" s="115"/>
      <c r="AR58" s="115"/>
      <c r="AS58" s="80"/>
    </row>
    <row r="59" spans="1:45" s="24" customFormat="1">
      <c r="A59" s="20"/>
      <c r="B59" s="31"/>
      <c r="C59" s="22"/>
      <c r="D59" s="23"/>
      <c r="E59" s="23"/>
      <c r="F59" s="23"/>
      <c r="G59" s="77"/>
      <c r="H59" s="77"/>
      <c r="I59" s="77"/>
      <c r="J59" s="77"/>
      <c r="K59" s="77"/>
      <c r="L59" s="77"/>
      <c r="M59" s="77"/>
      <c r="N59" s="77"/>
      <c r="O59" s="79"/>
      <c r="P59" s="77"/>
      <c r="Q59" s="80"/>
      <c r="R59" s="80"/>
      <c r="S59" s="80"/>
      <c r="T59" s="80"/>
      <c r="U59" s="80"/>
      <c r="V59" s="80"/>
      <c r="W59" s="80"/>
      <c r="X59" s="80"/>
      <c r="Y59" s="80"/>
      <c r="Z59" s="106"/>
      <c r="AA59" s="106">
        <f t="shared" si="11"/>
        <v>0</v>
      </c>
      <c r="AB59" s="80"/>
      <c r="AC59" s="77"/>
      <c r="AD59" s="77"/>
      <c r="AE59" s="79"/>
      <c r="AF59" s="77"/>
      <c r="AG59" s="77"/>
      <c r="AH59" s="77"/>
      <c r="AI59" s="77"/>
      <c r="AJ59" s="80"/>
      <c r="AK59" s="77"/>
      <c r="AL59" s="77"/>
      <c r="AM59" s="77"/>
      <c r="AN59" s="77"/>
      <c r="AO59" s="77"/>
      <c r="AP59" s="77"/>
      <c r="AQ59" s="115"/>
      <c r="AR59" s="115"/>
      <c r="AS59" s="80"/>
    </row>
    <row r="60" spans="1:45" s="24" customFormat="1">
      <c r="A60" s="20"/>
      <c r="B60" s="31"/>
      <c r="C60" s="22"/>
      <c r="D60" s="23"/>
      <c r="E60" s="23"/>
      <c r="F60" s="23"/>
      <c r="G60" s="77"/>
      <c r="H60" s="77"/>
      <c r="I60" s="77"/>
      <c r="J60" s="77"/>
      <c r="K60" s="77"/>
      <c r="L60" s="77"/>
      <c r="M60" s="77"/>
      <c r="N60" s="77"/>
      <c r="O60" s="79"/>
      <c r="P60" s="77"/>
      <c r="Q60" s="80"/>
      <c r="R60" s="80"/>
      <c r="S60" s="80"/>
      <c r="T60" s="80"/>
      <c r="U60" s="80"/>
      <c r="V60" s="80"/>
      <c r="W60" s="80"/>
      <c r="X60" s="80"/>
      <c r="Y60" s="80"/>
      <c r="Z60" s="106"/>
      <c r="AA60" s="106">
        <f t="shared" si="11"/>
        <v>0</v>
      </c>
      <c r="AB60" s="80"/>
      <c r="AC60" s="77"/>
      <c r="AD60" s="77"/>
      <c r="AE60" s="79"/>
      <c r="AF60" s="77"/>
      <c r="AG60" s="77"/>
      <c r="AH60" s="77"/>
      <c r="AI60" s="77"/>
      <c r="AJ60" s="80"/>
      <c r="AK60" s="77"/>
      <c r="AL60" s="77"/>
      <c r="AM60" s="77"/>
      <c r="AN60" s="77"/>
      <c r="AO60" s="77"/>
      <c r="AP60" s="77"/>
      <c r="AQ60" s="115"/>
      <c r="AR60" s="115"/>
      <c r="AS60" s="80"/>
    </row>
    <row r="61" spans="1:45" s="24" customFormat="1">
      <c r="A61" s="20"/>
      <c r="B61" s="26"/>
      <c r="C61" s="22"/>
      <c r="D61" s="23"/>
      <c r="E61" s="23"/>
      <c r="F61" s="23"/>
      <c r="G61" s="77"/>
      <c r="H61" s="77"/>
      <c r="I61" s="77"/>
      <c r="J61" s="77"/>
      <c r="K61" s="77"/>
      <c r="L61" s="77"/>
      <c r="M61" s="77"/>
      <c r="N61" s="77"/>
      <c r="O61" s="79"/>
      <c r="P61" s="77"/>
      <c r="Q61" s="80"/>
      <c r="R61" s="80"/>
      <c r="S61" s="80"/>
      <c r="T61" s="80"/>
      <c r="U61" s="80"/>
      <c r="V61" s="80"/>
      <c r="W61" s="80"/>
      <c r="X61" s="80"/>
      <c r="Y61" s="80"/>
      <c r="Z61" s="106"/>
      <c r="AA61" s="106">
        <f t="shared" si="11"/>
        <v>0</v>
      </c>
      <c r="AB61" s="80"/>
      <c r="AC61" s="77"/>
      <c r="AD61" s="77"/>
      <c r="AE61" s="79"/>
      <c r="AF61" s="77"/>
      <c r="AG61" s="77"/>
      <c r="AH61" s="77"/>
      <c r="AI61" s="77"/>
      <c r="AJ61" s="80"/>
      <c r="AK61" s="77"/>
      <c r="AL61" s="77"/>
      <c r="AM61" s="77"/>
      <c r="AN61" s="77"/>
      <c r="AO61" s="77"/>
      <c r="AP61" s="77"/>
      <c r="AQ61" s="115"/>
      <c r="AR61" s="115"/>
      <c r="AS61" s="80"/>
    </row>
    <row r="62" spans="1:45" s="24" customFormat="1">
      <c r="A62" s="20"/>
      <c r="B62" s="26"/>
      <c r="C62" s="22"/>
      <c r="D62" s="23"/>
      <c r="E62" s="23"/>
      <c r="F62" s="23"/>
      <c r="G62" s="77"/>
      <c r="H62" s="77"/>
      <c r="I62" s="77"/>
      <c r="J62" s="77"/>
      <c r="K62" s="77"/>
      <c r="L62" s="77"/>
      <c r="M62" s="77"/>
      <c r="N62" s="77"/>
      <c r="O62" s="79"/>
      <c r="P62" s="77"/>
      <c r="Q62" s="80"/>
      <c r="R62" s="80"/>
      <c r="S62" s="80"/>
      <c r="T62" s="80"/>
      <c r="U62" s="80"/>
      <c r="V62" s="80"/>
      <c r="W62" s="80"/>
      <c r="X62" s="80"/>
      <c r="Y62" s="80"/>
      <c r="Z62" s="106"/>
      <c r="AA62" s="106">
        <f t="shared" si="11"/>
        <v>0</v>
      </c>
      <c r="AB62" s="80"/>
      <c r="AC62" s="77"/>
      <c r="AD62" s="77"/>
      <c r="AE62" s="79"/>
      <c r="AF62" s="77"/>
      <c r="AG62" s="77"/>
      <c r="AH62" s="77"/>
      <c r="AI62" s="77"/>
      <c r="AJ62" s="80"/>
      <c r="AK62" s="77"/>
      <c r="AL62" s="77"/>
      <c r="AM62" s="77"/>
      <c r="AN62" s="77"/>
      <c r="AO62" s="77"/>
      <c r="AP62" s="77"/>
      <c r="AQ62" s="115"/>
      <c r="AR62" s="115"/>
      <c r="AS62" s="80"/>
    </row>
    <row r="63" spans="1:45" s="24" customFormat="1">
      <c r="A63" s="20"/>
      <c r="B63" s="26"/>
      <c r="C63" s="22"/>
      <c r="D63" s="23"/>
      <c r="E63" s="23"/>
      <c r="F63" s="23"/>
      <c r="G63" s="77"/>
      <c r="H63" s="77"/>
      <c r="I63" s="77"/>
      <c r="J63" s="77"/>
      <c r="K63" s="77"/>
      <c r="L63" s="77"/>
      <c r="M63" s="77"/>
      <c r="N63" s="77"/>
      <c r="O63" s="79"/>
      <c r="P63" s="77"/>
      <c r="Q63" s="80"/>
      <c r="R63" s="80"/>
      <c r="S63" s="80"/>
      <c r="T63" s="80"/>
      <c r="U63" s="80"/>
      <c r="V63" s="80"/>
      <c r="W63" s="80"/>
      <c r="X63" s="80"/>
      <c r="Y63" s="80"/>
      <c r="Z63" s="106"/>
      <c r="AA63" s="106">
        <f t="shared" si="11"/>
        <v>0</v>
      </c>
      <c r="AB63" s="80"/>
      <c r="AC63" s="77"/>
      <c r="AD63" s="77"/>
      <c r="AE63" s="79"/>
      <c r="AF63" s="77"/>
      <c r="AG63" s="77"/>
      <c r="AH63" s="77"/>
      <c r="AI63" s="77"/>
      <c r="AJ63" s="80"/>
      <c r="AK63" s="77"/>
      <c r="AL63" s="77"/>
      <c r="AM63" s="77"/>
      <c r="AN63" s="77"/>
      <c r="AO63" s="77"/>
      <c r="AP63" s="77"/>
      <c r="AQ63" s="115"/>
      <c r="AR63" s="115"/>
      <c r="AS63" s="80"/>
    </row>
    <row r="64" spans="1:45" s="24" customFormat="1">
      <c r="A64" s="20"/>
      <c r="B64" s="26"/>
      <c r="C64" s="22"/>
      <c r="D64" s="23"/>
      <c r="E64" s="23"/>
      <c r="F64" s="23"/>
      <c r="G64" s="77"/>
      <c r="H64" s="77"/>
      <c r="I64" s="77"/>
      <c r="J64" s="77"/>
      <c r="K64" s="77"/>
      <c r="L64" s="77"/>
      <c r="M64" s="77"/>
      <c r="N64" s="77"/>
      <c r="O64" s="79"/>
      <c r="P64" s="77"/>
      <c r="Q64" s="80"/>
      <c r="R64" s="80"/>
      <c r="S64" s="80"/>
      <c r="T64" s="80"/>
      <c r="U64" s="80"/>
      <c r="V64" s="80"/>
      <c r="W64" s="80"/>
      <c r="X64" s="80"/>
      <c r="Y64" s="80"/>
      <c r="Z64" s="106"/>
      <c r="AA64" s="106">
        <f t="shared" si="11"/>
        <v>0</v>
      </c>
      <c r="AB64" s="80"/>
      <c r="AC64" s="77"/>
      <c r="AD64" s="77"/>
      <c r="AE64" s="79"/>
      <c r="AF64" s="77"/>
      <c r="AG64" s="77"/>
      <c r="AH64" s="77"/>
      <c r="AI64" s="77"/>
      <c r="AJ64" s="80"/>
      <c r="AK64" s="77"/>
      <c r="AL64" s="77"/>
      <c r="AM64" s="77"/>
      <c r="AN64" s="77"/>
      <c r="AO64" s="77"/>
      <c r="AP64" s="77"/>
      <c r="AQ64" s="115"/>
      <c r="AR64" s="115"/>
      <c r="AS64" s="80"/>
    </row>
    <row r="65" spans="1:45" s="17" customFormat="1">
      <c r="A65" s="8"/>
      <c r="B65" s="19" t="s">
        <v>52</v>
      </c>
      <c r="C65" s="14"/>
      <c r="D65" s="16">
        <f t="shared" ref="D65:AP65" si="22">SUBTOTAL(9,D66:D68)</f>
        <v>0</v>
      </c>
      <c r="E65" s="16">
        <f t="shared" si="22"/>
        <v>0</v>
      </c>
      <c r="F65" s="16">
        <f t="shared" si="22"/>
        <v>0</v>
      </c>
      <c r="G65" s="75"/>
      <c r="H65" s="75"/>
      <c r="I65" s="75"/>
      <c r="J65" s="75"/>
      <c r="K65" s="75"/>
      <c r="L65" s="75"/>
      <c r="M65" s="75"/>
      <c r="N65" s="75"/>
      <c r="O65" s="94">
        <f t="shared" si="22"/>
        <v>0</v>
      </c>
      <c r="P65" s="75">
        <f t="shared" si="22"/>
        <v>0</v>
      </c>
      <c r="Q65" s="76">
        <f t="shared" si="22"/>
        <v>0</v>
      </c>
      <c r="R65" s="76">
        <f t="shared" si="22"/>
        <v>0</v>
      </c>
      <c r="S65" s="76">
        <f t="shared" si="22"/>
        <v>0</v>
      </c>
      <c r="T65" s="76">
        <f t="shared" si="22"/>
        <v>0</v>
      </c>
      <c r="U65" s="76">
        <f t="shared" si="22"/>
        <v>0</v>
      </c>
      <c r="V65" s="76">
        <f t="shared" si="22"/>
        <v>0</v>
      </c>
      <c r="W65" s="76">
        <f t="shared" si="22"/>
        <v>0</v>
      </c>
      <c r="X65" s="76">
        <f t="shared" si="22"/>
        <v>0</v>
      </c>
      <c r="Y65" s="76">
        <f t="shared" si="22"/>
        <v>0</v>
      </c>
      <c r="Z65" s="106"/>
      <c r="AA65" s="106">
        <f t="shared" si="11"/>
        <v>0</v>
      </c>
      <c r="AB65" s="76"/>
      <c r="AC65" s="75"/>
      <c r="AD65" s="75"/>
      <c r="AE65" s="94">
        <f t="shared" si="22"/>
        <v>0</v>
      </c>
      <c r="AF65" s="75"/>
      <c r="AG65" s="75"/>
      <c r="AH65" s="75"/>
      <c r="AI65" s="75"/>
      <c r="AJ65" s="76">
        <f t="shared" si="22"/>
        <v>0</v>
      </c>
      <c r="AK65" s="75">
        <f t="shared" si="22"/>
        <v>0</v>
      </c>
      <c r="AL65" s="75">
        <f>SUBTOTAL(9,AL66:AL68)</f>
        <v>0</v>
      </c>
      <c r="AM65" s="75">
        <f t="shared" si="22"/>
        <v>0</v>
      </c>
      <c r="AN65" s="75">
        <f t="shared" si="22"/>
        <v>0</v>
      </c>
      <c r="AO65" s="75">
        <f t="shared" si="22"/>
        <v>0</v>
      </c>
      <c r="AP65" s="75">
        <f t="shared" si="22"/>
        <v>0</v>
      </c>
      <c r="AQ65" s="114"/>
      <c r="AR65" s="114"/>
      <c r="AS65" s="76">
        <f>SUBTOTAL(9,AS66:AS68)</f>
        <v>0</v>
      </c>
    </row>
    <row r="66" spans="1:45" s="24" customFormat="1">
      <c r="A66" s="20"/>
      <c r="B66" s="26"/>
      <c r="C66" s="22"/>
      <c r="D66" s="23"/>
      <c r="E66" s="23"/>
      <c r="F66" s="23"/>
      <c r="G66" s="77"/>
      <c r="H66" s="77"/>
      <c r="I66" s="77"/>
      <c r="J66" s="77"/>
      <c r="K66" s="77"/>
      <c r="L66" s="77"/>
      <c r="M66" s="77"/>
      <c r="N66" s="77"/>
      <c r="O66" s="79"/>
      <c r="P66" s="77"/>
      <c r="Q66" s="80"/>
      <c r="R66" s="80"/>
      <c r="S66" s="80"/>
      <c r="T66" s="80"/>
      <c r="U66" s="80"/>
      <c r="V66" s="80"/>
      <c r="W66" s="80"/>
      <c r="X66" s="80"/>
      <c r="Y66" s="80"/>
      <c r="Z66" s="106"/>
      <c r="AA66" s="106">
        <f t="shared" si="11"/>
        <v>0</v>
      </c>
      <c r="AB66" s="80"/>
      <c r="AC66" s="77"/>
      <c r="AD66" s="77"/>
      <c r="AE66" s="79"/>
      <c r="AF66" s="77"/>
      <c r="AG66" s="77"/>
      <c r="AH66" s="77"/>
      <c r="AI66" s="77"/>
      <c r="AJ66" s="80"/>
      <c r="AK66" s="77"/>
      <c r="AL66" s="77"/>
      <c r="AM66" s="77"/>
      <c r="AN66" s="77"/>
      <c r="AO66" s="77"/>
      <c r="AP66" s="77"/>
      <c r="AQ66" s="115"/>
      <c r="AR66" s="115"/>
      <c r="AS66" s="80"/>
    </row>
    <row r="67" spans="1:45" s="24" customFormat="1">
      <c r="A67" s="20"/>
      <c r="B67" s="26"/>
      <c r="C67" s="22"/>
      <c r="D67" s="23"/>
      <c r="E67" s="23"/>
      <c r="F67" s="23"/>
      <c r="G67" s="77"/>
      <c r="H67" s="77"/>
      <c r="I67" s="77"/>
      <c r="J67" s="77"/>
      <c r="K67" s="77"/>
      <c r="L67" s="77"/>
      <c r="M67" s="77"/>
      <c r="N67" s="77"/>
      <c r="O67" s="79"/>
      <c r="P67" s="77"/>
      <c r="Q67" s="80"/>
      <c r="R67" s="80"/>
      <c r="S67" s="80"/>
      <c r="T67" s="80"/>
      <c r="U67" s="80"/>
      <c r="V67" s="80"/>
      <c r="W67" s="80"/>
      <c r="X67" s="80"/>
      <c r="Y67" s="80"/>
      <c r="Z67" s="106"/>
      <c r="AA67" s="106">
        <f t="shared" si="11"/>
        <v>0</v>
      </c>
      <c r="AB67" s="80"/>
      <c r="AC67" s="77"/>
      <c r="AD67" s="77"/>
      <c r="AE67" s="79"/>
      <c r="AF67" s="77"/>
      <c r="AG67" s="77"/>
      <c r="AH67" s="77"/>
      <c r="AI67" s="77"/>
      <c r="AJ67" s="80"/>
      <c r="AK67" s="77"/>
      <c r="AL67" s="77"/>
      <c r="AM67" s="77"/>
      <c r="AN67" s="77"/>
      <c r="AO67" s="77"/>
      <c r="AP67" s="77"/>
      <c r="AQ67" s="115"/>
      <c r="AR67" s="115"/>
      <c r="AS67" s="80"/>
    </row>
    <row r="68" spans="1:45" s="24" customFormat="1">
      <c r="A68" s="20"/>
      <c r="B68" s="26"/>
      <c r="C68" s="22"/>
      <c r="D68" s="23"/>
      <c r="E68" s="23"/>
      <c r="F68" s="23"/>
      <c r="G68" s="77"/>
      <c r="H68" s="77"/>
      <c r="I68" s="77"/>
      <c r="J68" s="77"/>
      <c r="K68" s="77"/>
      <c r="L68" s="77"/>
      <c r="M68" s="77"/>
      <c r="N68" s="77"/>
      <c r="O68" s="79"/>
      <c r="P68" s="77"/>
      <c r="Q68" s="80"/>
      <c r="R68" s="80"/>
      <c r="S68" s="80"/>
      <c r="T68" s="80"/>
      <c r="U68" s="80"/>
      <c r="V68" s="80"/>
      <c r="W68" s="80"/>
      <c r="X68" s="80"/>
      <c r="Y68" s="80"/>
      <c r="Z68" s="106"/>
      <c r="AA68" s="106">
        <f t="shared" si="11"/>
        <v>0</v>
      </c>
      <c r="AB68" s="80"/>
      <c r="AC68" s="77"/>
      <c r="AD68" s="77"/>
      <c r="AE68" s="79"/>
      <c r="AF68" s="77"/>
      <c r="AG68" s="77"/>
      <c r="AH68" s="77"/>
      <c r="AI68" s="77"/>
      <c r="AJ68" s="80"/>
      <c r="AK68" s="77"/>
      <c r="AL68" s="77"/>
      <c r="AM68" s="77"/>
      <c r="AN68" s="77"/>
      <c r="AO68" s="77"/>
      <c r="AP68" s="77"/>
      <c r="AQ68" s="115"/>
      <c r="AR68" s="115"/>
      <c r="AS68" s="80"/>
    </row>
    <row r="69" spans="1:45" s="17" customFormat="1">
      <c r="A69" s="8" t="s">
        <v>53</v>
      </c>
      <c r="B69" s="15" t="s">
        <v>54</v>
      </c>
      <c r="C69" s="14"/>
      <c r="D69" s="16">
        <f>D70+D81+D90</f>
        <v>0</v>
      </c>
      <c r="E69" s="16">
        <f>E70+E81+E90</f>
        <v>0</v>
      </c>
      <c r="F69" s="16">
        <f>F70+F81+F90</f>
        <v>0</v>
      </c>
      <c r="G69" s="75"/>
      <c r="H69" s="75"/>
      <c r="I69" s="75"/>
      <c r="J69" s="75"/>
      <c r="K69" s="75"/>
      <c r="L69" s="75"/>
      <c r="M69" s="75"/>
      <c r="N69" s="75"/>
      <c r="O69" s="94">
        <f t="shared" ref="O69:Y69" si="23">O70+O81+O90</f>
        <v>0</v>
      </c>
      <c r="P69" s="75">
        <f t="shared" si="23"/>
        <v>0</v>
      </c>
      <c r="Q69" s="76">
        <f t="shared" si="23"/>
        <v>342.64620000000002</v>
      </c>
      <c r="R69" s="76">
        <f t="shared" si="23"/>
        <v>0</v>
      </c>
      <c r="S69" s="76">
        <f t="shared" si="23"/>
        <v>104.06766100000002</v>
      </c>
      <c r="T69" s="76">
        <f t="shared" si="23"/>
        <v>223.05984699999999</v>
      </c>
      <c r="U69" s="76">
        <f t="shared" si="23"/>
        <v>15.518692000000001</v>
      </c>
      <c r="V69" s="76">
        <f t="shared" si="23"/>
        <v>0</v>
      </c>
      <c r="W69" s="76">
        <f t="shared" si="23"/>
        <v>0</v>
      </c>
      <c r="X69" s="76">
        <f t="shared" si="23"/>
        <v>0</v>
      </c>
      <c r="Y69" s="76">
        <f t="shared" si="23"/>
        <v>0</v>
      </c>
      <c r="Z69" s="106"/>
      <c r="AA69" s="106">
        <f t="shared" si="11"/>
        <v>0</v>
      </c>
      <c r="AB69" s="76"/>
      <c r="AC69" s="75"/>
      <c r="AD69" s="75"/>
      <c r="AE69" s="94">
        <f>AE70+AE81+AE90</f>
        <v>120.3</v>
      </c>
      <c r="AF69" s="75"/>
      <c r="AG69" s="75"/>
      <c r="AH69" s="75"/>
      <c r="AI69" s="75"/>
      <c r="AJ69" s="76">
        <f t="shared" ref="AJ69:AP69" si="24">AJ70+AJ81+AJ90</f>
        <v>0</v>
      </c>
      <c r="AK69" s="75">
        <f t="shared" si="24"/>
        <v>0</v>
      </c>
      <c r="AL69" s="75">
        <f t="shared" si="24"/>
        <v>0</v>
      </c>
      <c r="AM69" s="75">
        <f t="shared" si="24"/>
        <v>0</v>
      </c>
      <c r="AN69" s="75">
        <f t="shared" si="24"/>
        <v>0</v>
      </c>
      <c r="AO69" s="75">
        <f t="shared" si="24"/>
        <v>0</v>
      </c>
      <c r="AP69" s="75">
        <f t="shared" si="24"/>
        <v>0</v>
      </c>
      <c r="AQ69" s="114"/>
      <c r="AR69" s="114"/>
      <c r="AS69" s="76">
        <f>AS70+AS81+AS90</f>
        <v>283.68580394896526</v>
      </c>
    </row>
    <row r="70" spans="1:45" s="17" customFormat="1" ht="31.5">
      <c r="A70" s="8"/>
      <c r="B70" s="18" t="s">
        <v>55</v>
      </c>
      <c r="C70" s="14"/>
      <c r="D70" s="16">
        <f t="shared" ref="D70:AP70" si="25">SUBTOTAL(9,D71:D80)</f>
        <v>0</v>
      </c>
      <c r="E70" s="16">
        <f t="shared" si="25"/>
        <v>0</v>
      </c>
      <c r="F70" s="16">
        <f t="shared" si="25"/>
        <v>0</v>
      </c>
      <c r="G70" s="75"/>
      <c r="H70" s="75"/>
      <c r="I70" s="75"/>
      <c r="J70" s="75"/>
      <c r="K70" s="75"/>
      <c r="L70" s="75"/>
      <c r="M70" s="75"/>
      <c r="N70" s="75"/>
      <c r="O70" s="94">
        <f t="shared" si="25"/>
        <v>0</v>
      </c>
      <c r="P70" s="75">
        <f t="shared" si="25"/>
        <v>0</v>
      </c>
      <c r="Q70" s="76">
        <f t="shared" si="25"/>
        <v>169.84780000000001</v>
      </c>
      <c r="R70" s="76">
        <f t="shared" si="25"/>
        <v>0</v>
      </c>
      <c r="S70" s="76">
        <f t="shared" si="25"/>
        <v>58.978017000000001</v>
      </c>
      <c r="T70" s="76">
        <f t="shared" si="25"/>
        <v>102.254267</v>
      </c>
      <c r="U70" s="76">
        <f t="shared" si="25"/>
        <v>8.6155160000000013</v>
      </c>
      <c r="V70" s="76">
        <f t="shared" si="25"/>
        <v>0</v>
      </c>
      <c r="W70" s="76">
        <f t="shared" si="25"/>
        <v>0</v>
      </c>
      <c r="X70" s="76">
        <f t="shared" si="25"/>
        <v>0</v>
      </c>
      <c r="Y70" s="76">
        <f t="shared" si="25"/>
        <v>0</v>
      </c>
      <c r="Z70" s="106"/>
      <c r="AA70" s="106">
        <f t="shared" si="11"/>
        <v>0</v>
      </c>
      <c r="AB70" s="76"/>
      <c r="AC70" s="75"/>
      <c r="AD70" s="75"/>
      <c r="AE70" s="94">
        <f t="shared" si="25"/>
        <v>40</v>
      </c>
      <c r="AF70" s="75"/>
      <c r="AG70" s="75"/>
      <c r="AH70" s="75"/>
      <c r="AI70" s="75"/>
      <c r="AJ70" s="76">
        <f t="shared" si="25"/>
        <v>0</v>
      </c>
      <c r="AK70" s="75">
        <f t="shared" si="25"/>
        <v>0</v>
      </c>
      <c r="AL70" s="75">
        <f>SUBTOTAL(9,AL71:AL80)</f>
        <v>0</v>
      </c>
      <c r="AM70" s="75">
        <f t="shared" si="25"/>
        <v>0</v>
      </c>
      <c r="AN70" s="75">
        <f t="shared" si="25"/>
        <v>0</v>
      </c>
      <c r="AO70" s="75">
        <f t="shared" si="25"/>
        <v>0</v>
      </c>
      <c r="AP70" s="75">
        <f t="shared" si="25"/>
        <v>0</v>
      </c>
      <c r="AQ70" s="114"/>
      <c r="AR70" s="114"/>
      <c r="AS70" s="76">
        <f>SUBTOTAL(9,AS71:AS80)</f>
        <v>76.68502453448707</v>
      </c>
    </row>
    <row r="71" spans="1:45" s="24" customFormat="1" ht="47.25">
      <c r="A71" s="20"/>
      <c r="B71" s="25" t="s">
        <v>119</v>
      </c>
      <c r="C71" s="22"/>
      <c r="D71" s="23"/>
      <c r="E71" s="23"/>
      <c r="F71" s="23"/>
      <c r="G71" s="77"/>
      <c r="H71" s="77">
        <v>25</v>
      </c>
      <c r="I71" s="77"/>
      <c r="J71" s="77"/>
      <c r="K71" s="77"/>
      <c r="L71" s="77"/>
      <c r="M71" s="77"/>
      <c r="N71" s="77"/>
      <c r="O71" s="79"/>
      <c r="P71" s="77"/>
      <c r="Q71" s="80">
        <v>52.1691</v>
      </c>
      <c r="R71" s="80"/>
      <c r="S71" s="80">
        <f>Q71-T71-U71</f>
        <v>23.476095000000001</v>
      </c>
      <c r="T71" s="80">
        <f>Q71*0.47</f>
        <v>24.519476999999998</v>
      </c>
      <c r="U71" s="80">
        <f>Q71*0.08</f>
        <v>4.1735280000000001</v>
      </c>
      <c r="V71" s="80"/>
      <c r="W71" s="80"/>
      <c r="X71" s="80"/>
      <c r="Y71" s="80"/>
      <c r="Z71" s="126">
        <v>46.213999999999999</v>
      </c>
      <c r="AA71" s="106">
        <f t="shared" si="11"/>
        <v>54.532519999999998</v>
      </c>
      <c r="AB71" s="80"/>
      <c r="AC71" s="77">
        <v>25</v>
      </c>
      <c r="AD71" s="77"/>
      <c r="AE71" s="79"/>
      <c r="AF71" s="77"/>
      <c r="AG71" s="77"/>
      <c r="AH71" s="77"/>
      <c r="AI71" s="77"/>
      <c r="AJ71" s="80"/>
      <c r="AK71" s="77"/>
      <c r="AL71" s="77"/>
      <c r="AM71" s="77" t="s">
        <v>253</v>
      </c>
      <c r="AN71" s="77"/>
      <c r="AO71" s="77"/>
      <c r="AP71" s="77"/>
      <c r="AQ71" s="78" t="s">
        <v>264</v>
      </c>
      <c r="AR71" s="78"/>
      <c r="AS71" s="80">
        <f>AA71</f>
        <v>54.532519999999998</v>
      </c>
    </row>
    <row r="72" spans="1:45" s="24" customFormat="1" ht="31.5">
      <c r="A72" s="20"/>
      <c r="B72" s="25" t="s">
        <v>120</v>
      </c>
      <c r="C72" s="22"/>
      <c r="D72" s="23"/>
      <c r="E72" s="23"/>
      <c r="F72" s="23"/>
      <c r="G72" s="77"/>
      <c r="H72" s="77">
        <v>25</v>
      </c>
      <c r="I72" s="77"/>
      <c r="J72" s="77"/>
      <c r="K72" s="77"/>
      <c r="L72" s="77"/>
      <c r="M72" s="77"/>
      <c r="N72" s="77"/>
      <c r="O72" s="79"/>
      <c r="P72" s="77"/>
      <c r="Q72" s="80">
        <v>6.5350000000000001</v>
      </c>
      <c r="R72" s="80"/>
      <c r="S72" s="80">
        <f>Q72</f>
        <v>6.5350000000000001</v>
      </c>
      <c r="T72" s="80"/>
      <c r="U72" s="80"/>
      <c r="V72" s="80"/>
      <c r="W72" s="80"/>
      <c r="X72" s="80"/>
      <c r="Y72" s="80"/>
      <c r="Z72" s="106">
        <v>0</v>
      </c>
      <c r="AA72" s="106">
        <f t="shared" si="11"/>
        <v>0</v>
      </c>
      <c r="AB72" s="80"/>
      <c r="AC72" s="77">
        <v>25</v>
      </c>
      <c r="AD72" s="77"/>
      <c r="AE72" s="79"/>
      <c r="AF72" s="77"/>
      <c r="AG72" s="77"/>
      <c r="AH72" s="77"/>
      <c r="AI72" s="77"/>
      <c r="AJ72" s="80"/>
      <c r="AK72" s="77"/>
      <c r="AL72" s="77"/>
      <c r="AM72" s="77" t="s">
        <v>253</v>
      </c>
      <c r="AN72" s="77"/>
      <c r="AO72" s="77"/>
      <c r="AP72" s="77"/>
      <c r="AQ72" s="78"/>
      <c r="AR72" s="78"/>
      <c r="AS72" s="80">
        <v>0</v>
      </c>
    </row>
    <row r="73" spans="1:45" s="24" customFormat="1" ht="31.5">
      <c r="A73" s="20"/>
      <c r="B73" s="25" t="s">
        <v>121</v>
      </c>
      <c r="C73" s="22"/>
      <c r="D73" s="23"/>
      <c r="E73" s="23"/>
      <c r="F73" s="23"/>
      <c r="G73" s="77">
        <v>1968</v>
      </c>
      <c r="H73" s="77">
        <v>25</v>
      </c>
      <c r="I73" s="77"/>
      <c r="J73" s="77"/>
      <c r="K73" s="77"/>
      <c r="L73" s="77"/>
      <c r="M73" s="77"/>
      <c r="N73" s="77"/>
      <c r="O73" s="79"/>
      <c r="P73" s="77"/>
      <c r="Q73" s="80">
        <v>4.1173999999999999</v>
      </c>
      <c r="R73" s="80"/>
      <c r="S73" s="80">
        <f>Q73-T73-U73</f>
        <v>1.070524</v>
      </c>
      <c r="T73" s="80">
        <f>Q73*0.7</f>
        <v>2.88218</v>
      </c>
      <c r="U73" s="80">
        <f>Q73*0.04</f>
        <v>0.16469600000000001</v>
      </c>
      <c r="V73" s="80"/>
      <c r="W73" s="80"/>
      <c r="X73" s="80"/>
      <c r="Y73" s="80"/>
      <c r="Z73" s="126">
        <v>3.5</v>
      </c>
      <c r="AA73" s="106">
        <f t="shared" si="11"/>
        <v>4.13</v>
      </c>
      <c r="AB73" s="77">
        <v>2012</v>
      </c>
      <c r="AC73" s="77">
        <v>25</v>
      </c>
      <c r="AD73" s="77"/>
      <c r="AE73" s="79"/>
      <c r="AF73" s="77"/>
      <c r="AG73" s="77"/>
      <c r="AH73" s="77"/>
      <c r="AI73" s="77"/>
      <c r="AJ73" s="80"/>
      <c r="AK73" s="77"/>
      <c r="AL73" s="77"/>
      <c r="AM73" s="77" t="s">
        <v>253</v>
      </c>
      <c r="AN73" s="77"/>
      <c r="AO73" s="77"/>
      <c r="AP73" s="77"/>
      <c r="AQ73" s="78" t="s">
        <v>269</v>
      </c>
      <c r="AR73" s="78" t="s">
        <v>278</v>
      </c>
      <c r="AS73" s="80">
        <f>AA73/(1.02*1.01)</f>
        <v>4.008930304795185</v>
      </c>
    </row>
    <row r="74" spans="1:45" s="24" customFormat="1" ht="41.25" customHeight="1">
      <c r="A74" s="20"/>
      <c r="B74" s="25" t="s">
        <v>122</v>
      </c>
      <c r="C74" s="22"/>
      <c r="D74" s="23"/>
      <c r="E74" s="23"/>
      <c r="F74" s="23"/>
      <c r="G74" s="77">
        <v>1987</v>
      </c>
      <c r="H74" s="77">
        <v>25</v>
      </c>
      <c r="I74" s="77"/>
      <c r="J74" s="77"/>
      <c r="K74" s="77"/>
      <c r="L74" s="77"/>
      <c r="M74" s="77"/>
      <c r="N74" s="77"/>
      <c r="O74" s="79"/>
      <c r="P74" s="77"/>
      <c r="Q74" s="80">
        <v>0.96</v>
      </c>
      <c r="R74" s="80"/>
      <c r="S74" s="80">
        <f>Q74-T74-U74</f>
        <v>0.24960000000000004</v>
      </c>
      <c r="T74" s="80">
        <f t="shared" ref="T74:T80" si="26">Q74*0.7</f>
        <v>0.67199999999999993</v>
      </c>
      <c r="U74" s="80">
        <f t="shared" ref="U74:U80" si="27">Q74*0.04</f>
        <v>3.8399999999999997E-2</v>
      </c>
      <c r="V74" s="80"/>
      <c r="W74" s="80"/>
      <c r="X74" s="80"/>
      <c r="Y74" s="80"/>
      <c r="Z74" s="126">
        <v>0.81599999999999995</v>
      </c>
      <c r="AA74" s="106">
        <f t="shared" si="11"/>
        <v>0.96287999999999985</v>
      </c>
      <c r="AB74" s="77">
        <v>2012</v>
      </c>
      <c r="AC74" s="77">
        <v>25</v>
      </c>
      <c r="AD74" s="77"/>
      <c r="AE74" s="79"/>
      <c r="AF74" s="77"/>
      <c r="AG74" s="77"/>
      <c r="AH74" s="77"/>
      <c r="AI74" s="77"/>
      <c r="AJ74" s="80"/>
      <c r="AK74" s="77"/>
      <c r="AL74" s="77"/>
      <c r="AM74" s="77" t="s">
        <v>253</v>
      </c>
      <c r="AN74" s="77"/>
      <c r="AO74" s="77"/>
      <c r="AP74" s="77"/>
      <c r="AQ74" s="78" t="s">
        <v>270</v>
      </c>
      <c r="AR74" s="78" t="s">
        <v>262</v>
      </c>
      <c r="AS74" s="80">
        <f>AA74/(1.02)</f>
        <v>0.94399999999999984</v>
      </c>
    </row>
    <row r="75" spans="1:45" s="24" customFormat="1" ht="46.5" customHeight="1">
      <c r="A75" s="20"/>
      <c r="B75" s="25" t="s">
        <v>123</v>
      </c>
      <c r="C75" s="22"/>
      <c r="D75" s="23"/>
      <c r="E75" s="23"/>
      <c r="F75" s="23"/>
      <c r="G75" s="77">
        <v>1978</v>
      </c>
      <c r="H75" s="77">
        <v>25</v>
      </c>
      <c r="I75" s="83" t="s">
        <v>242</v>
      </c>
      <c r="J75" s="77">
        <v>80</v>
      </c>
      <c r="K75" s="77"/>
      <c r="L75" s="77"/>
      <c r="M75" s="77"/>
      <c r="N75" s="77"/>
      <c r="O75" s="79"/>
      <c r="P75" s="77"/>
      <c r="Q75" s="80">
        <v>91.929299999999998</v>
      </c>
      <c r="R75" s="80"/>
      <c r="S75" s="80">
        <f>Q75-T75-U75</f>
        <v>23.901617999999999</v>
      </c>
      <c r="T75" s="80">
        <f t="shared" si="26"/>
        <v>64.35051</v>
      </c>
      <c r="U75" s="80">
        <f t="shared" si="27"/>
        <v>3.6771720000000001</v>
      </c>
      <c r="V75" s="80"/>
      <c r="W75" s="80"/>
      <c r="X75" s="80"/>
      <c r="Y75" s="80"/>
      <c r="Z75" s="126">
        <v>91.918999999999997</v>
      </c>
      <c r="AA75" s="106">
        <f t="shared" si="11"/>
        <v>108.46441999999999</v>
      </c>
      <c r="AB75" s="77">
        <v>2012</v>
      </c>
      <c r="AC75" s="77">
        <v>25</v>
      </c>
      <c r="AD75" s="83" t="s">
        <v>243</v>
      </c>
      <c r="AE75" s="79">
        <v>40</v>
      </c>
      <c r="AF75" s="77"/>
      <c r="AG75" s="77"/>
      <c r="AH75" s="77"/>
      <c r="AI75" s="77"/>
      <c r="AJ75" s="80"/>
      <c r="AK75" s="77"/>
      <c r="AL75" s="77"/>
      <c r="AM75" s="77" t="s">
        <v>253</v>
      </c>
      <c r="AN75" s="77"/>
      <c r="AO75" s="77"/>
      <c r="AP75" s="77"/>
      <c r="AQ75" s="78" t="s">
        <v>275</v>
      </c>
      <c r="AR75" s="78" t="s">
        <v>312</v>
      </c>
      <c r="AS75" s="106">
        <v>0</v>
      </c>
    </row>
    <row r="76" spans="1:45" s="24" customFormat="1" ht="31.5">
      <c r="A76" s="20"/>
      <c r="B76" s="25" t="s">
        <v>124</v>
      </c>
      <c r="C76" s="22"/>
      <c r="D76" s="23"/>
      <c r="E76" s="23"/>
      <c r="F76" s="23"/>
      <c r="G76" s="77"/>
      <c r="H76" s="77">
        <v>25</v>
      </c>
      <c r="I76" s="77"/>
      <c r="J76" s="77"/>
      <c r="K76" s="77"/>
      <c r="L76" s="77"/>
      <c r="M76" s="77"/>
      <c r="N76" s="77"/>
      <c r="O76" s="79"/>
      <c r="P76" s="77"/>
      <c r="Q76" s="80">
        <v>2.4929999999999999</v>
      </c>
      <c r="R76" s="80"/>
      <c r="S76" s="80">
        <f>Q76-T76-U76</f>
        <v>0.64817999999999998</v>
      </c>
      <c r="T76" s="80">
        <f t="shared" si="26"/>
        <v>1.7450999999999999</v>
      </c>
      <c r="U76" s="80">
        <f t="shared" si="27"/>
        <v>9.9720000000000003E-2</v>
      </c>
      <c r="V76" s="80"/>
      <c r="W76" s="80"/>
      <c r="X76" s="80"/>
      <c r="Y76" s="80"/>
      <c r="Z76" s="126">
        <v>3</v>
      </c>
      <c r="AA76" s="106">
        <f t="shared" si="11"/>
        <v>3.54</v>
      </c>
      <c r="AB76" s="77"/>
      <c r="AC76" s="77">
        <v>25</v>
      </c>
      <c r="AD76" s="77"/>
      <c r="AE76" s="79"/>
      <c r="AF76" s="77"/>
      <c r="AG76" s="77"/>
      <c r="AH76" s="77"/>
      <c r="AI76" s="77"/>
      <c r="AJ76" s="80"/>
      <c r="AK76" s="77"/>
      <c r="AL76" s="77"/>
      <c r="AM76" s="77" t="s">
        <v>253</v>
      </c>
      <c r="AN76" s="77"/>
      <c r="AO76" s="77"/>
      <c r="AP76" s="77"/>
      <c r="AQ76" s="78" t="s">
        <v>271</v>
      </c>
      <c r="AR76" s="78"/>
      <c r="AS76" s="80">
        <f>AA76</f>
        <v>3.54</v>
      </c>
    </row>
    <row r="77" spans="1:45" s="24" customFormat="1" ht="47.25">
      <c r="A77" s="20"/>
      <c r="B77" s="25" t="s">
        <v>125</v>
      </c>
      <c r="C77" s="22"/>
      <c r="D77" s="23"/>
      <c r="E77" s="23"/>
      <c r="F77" s="23"/>
      <c r="G77" s="77"/>
      <c r="H77" s="77">
        <v>25</v>
      </c>
      <c r="I77" s="77"/>
      <c r="J77" s="77"/>
      <c r="K77" s="77"/>
      <c r="L77" s="77"/>
      <c r="M77" s="77"/>
      <c r="N77" s="77"/>
      <c r="O77" s="79"/>
      <c r="P77" s="77"/>
      <c r="Q77" s="80">
        <v>9.4E-2</v>
      </c>
      <c r="R77" s="80"/>
      <c r="S77" s="80">
        <f>Q77</f>
        <v>9.4E-2</v>
      </c>
      <c r="T77" s="80"/>
      <c r="U77" s="80"/>
      <c r="V77" s="80"/>
      <c r="W77" s="80"/>
      <c r="X77" s="80"/>
      <c r="Y77" s="80"/>
      <c r="Z77" s="106">
        <v>0</v>
      </c>
      <c r="AA77" s="106">
        <f t="shared" si="11"/>
        <v>0</v>
      </c>
      <c r="AB77" s="77"/>
      <c r="AC77" s="77">
        <v>25</v>
      </c>
      <c r="AD77" s="77"/>
      <c r="AE77" s="79"/>
      <c r="AF77" s="77"/>
      <c r="AG77" s="77"/>
      <c r="AH77" s="77"/>
      <c r="AI77" s="77"/>
      <c r="AJ77" s="80"/>
      <c r="AK77" s="77"/>
      <c r="AL77" s="77"/>
      <c r="AM77" s="77" t="s">
        <v>253</v>
      </c>
      <c r="AN77" s="77"/>
      <c r="AO77" s="77"/>
      <c r="AP77" s="77"/>
      <c r="AQ77" s="78"/>
      <c r="AR77" s="78"/>
      <c r="AS77" s="80">
        <v>0</v>
      </c>
    </row>
    <row r="78" spans="1:45" s="24" customFormat="1" ht="63">
      <c r="A78" s="20"/>
      <c r="B78" s="25" t="s">
        <v>318</v>
      </c>
      <c r="C78" s="22"/>
      <c r="D78" s="23"/>
      <c r="E78" s="23"/>
      <c r="F78" s="23"/>
      <c r="G78" s="77">
        <v>1969</v>
      </c>
      <c r="H78" s="77">
        <v>25</v>
      </c>
      <c r="I78" s="77"/>
      <c r="J78" s="77"/>
      <c r="K78" s="77"/>
      <c r="L78" s="77"/>
      <c r="M78" s="77"/>
      <c r="N78" s="77"/>
      <c r="O78" s="79"/>
      <c r="P78" s="77"/>
      <c r="Q78" s="80">
        <v>2.1179999999999999</v>
      </c>
      <c r="R78" s="80"/>
      <c r="S78" s="80">
        <f>Q78-T78-U78</f>
        <v>0.55067999999999995</v>
      </c>
      <c r="T78" s="80">
        <f t="shared" si="26"/>
        <v>1.4825999999999999</v>
      </c>
      <c r="U78" s="80">
        <f t="shared" si="27"/>
        <v>8.4720000000000004E-2</v>
      </c>
      <c r="V78" s="80"/>
      <c r="W78" s="80"/>
      <c r="X78" s="80"/>
      <c r="Y78" s="80"/>
      <c r="Z78" s="126">
        <v>1.8</v>
      </c>
      <c r="AA78" s="106">
        <f t="shared" si="11"/>
        <v>2.1240000000000001</v>
      </c>
      <c r="AB78" s="77">
        <v>2012</v>
      </c>
      <c r="AC78" s="77">
        <v>25</v>
      </c>
      <c r="AD78" s="77"/>
      <c r="AE78" s="79"/>
      <c r="AF78" s="77"/>
      <c r="AG78" s="77"/>
      <c r="AH78" s="77"/>
      <c r="AI78" s="77"/>
      <c r="AJ78" s="80"/>
      <c r="AK78" s="77"/>
      <c r="AL78" s="77"/>
      <c r="AM78" s="77" t="s">
        <v>253</v>
      </c>
      <c r="AN78" s="77"/>
      <c r="AO78" s="77"/>
      <c r="AP78" s="77"/>
      <c r="AQ78" s="78" t="s">
        <v>272</v>
      </c>
      <c r="AR78" s="78"/>
      <c r="AS78" s="80">
        <f>AA78</f>
        <v>2.1240000000000001</v>
      </c>
    </row>
    <row r="79" spans="1:45" s="24" customFormat="1" ht="31.5">
      <c r="A79" s="20"/>
      <c r="B79" s="25" t="s">
        <v>126</v>
      </c>
      <c r="C79" s="22"/>
      <c r="D79" s="23"/>
      <c r="E79" s="23"/>
      <c r="F79" s="23"/>
      <c r="G79" s="77"/>
      <c r="H79" s="77">
        <v>25</v>
      </c>
      <c r="I79" s="77"/>
      <c r="J79" s="77"/>
      <c r="K79" s="77"/>
      <c r="L79" s="77"/>
      <c r="M79" s="77"/>
      <c r="N79" s="77"/>
      <c r="O79" s="79"/>
      <c r="P79" s="77"/>
      <c r="Q79" s="80">
        <v>5.9480000000000004</v>
      </c>
      <c r="R79" s="80"/>
      <c r="S79" s="80">
        <f>Q79-T79-U79</f>
        <v>1.5464800000000007</v>
      </c>
      <c r="T79" s="80">
        <f t="shared" si="26"/>
        <v>4.1635999999999997</v>
      </c>
      <c r="U79" s="80">
        <f t="shared" si="27"/>
        <v>0.23792000000000002</v>
      </c>
      <c r="V79" s="80"/>
      <c r="W79" s="80"/>
      <c r="X79" s="80"/>
      <c r="Y79" s="80"/>
      <c r="Z79" s="126">
        <v>7.1589999999999998</v>
      </c>
      <c r="AA79" s="106">
        <f t="shared" ref="AA79:AA142" si="28">Z79*1.18</f>
        <v>8.4476199999999988</v>
      </c>
      <c r="AB79" s="77"/>
      <c r="AC79" s="77">
        <v>25</v>
      </c>
      <c r="AD79" s="77"/>
      <c r="AE79" s="79"/>
      <c r="AF79" s="77"/>
      <c r="AG79" s="77"/>
      <c r="AH79" s="77"/>
      <c r="AI79" s="77"/>
      <c r="AJ79" s="80"/>
      <c r="AK79" s="77"/>
      <c r="AL79" s="77"/>
      <c r="AM79" s="77" t="s">
        <v>253</v>
      </c>
      <c r="AN79" s="77"/>
      <c r="AO79" s="77"/>
      <c r="AP79" s="77"/>
      <c r="AQ79" s="78" t="s">
        <v>271</v>
      </c>
      <c r="AR79" s="78" t="s">
        <v>276</v>
      </c>
      <c r="AS79" s="80">
        <f>AA79/(1.02*1.015)</f>
        <v>8.159586593257993</v>
      </c>
    </row>
    <row r="80" spans="1:45" s="24" customFormat="1" ht="47.25">
      <c r="A80" s="20"/>
      <c r="B80" s="25" t="s">
        <v>127</v>
      </c>
      <c r="C80" s="22"/>
      <c r="D80" s="23"/>
      <c r="E80" s="23"/>
      <c r="F80" s="23"/>
      <c r="G80" s="78" t="s">
        <v>244</v>
      </c>
      <c r="H80" s="77">
        <v>25</v>
      </c>
      <c r="I80" s="77"/>
      <c r="J80" s="77"/>
      <c r="K80" s="77"/>
      <c r="L80" s="77"/>
      <c r="M80" s="77"/>
      <c r="N80" s="77"/>
      <c r="O80" s="79"/>
      <c r="P80" s="77"/>
      <c r="Q80" s="80">
        <v>3.484</v>
      </c>
      <c r="R80" s="80"/>
      <c r="S80" s="80">
        <f>Q80-T80-U80</f>
        <v>0.90584000000000031</v>
      </c>
      <c r="T80" s="80">
        <f t="shared" si="26"/>
        <v>2.4387999999999996</v>
      </c>
      <c r="U80" s="80">
        <f t="shared" si="27"/>
        <v>0.13936000000000001</v>
      </c>
      <c r="V80" s="80"/>
      <c r="W80" s="80"/>
      <c r="X80" s="80"/>
      <c r="Y80" s="80"/>
      <c r="Z80" s="126">
        <v>2.9620000000000002</v>
      </c>
      <c r="AA80" s="106">
        <f t="shared" si="28"/>
        <v>3.4951599999999998</v>
      </c>
      <c r="AB80" s="77">
        <v>2012</v>
      </c>
      <c r="AC80" s="77">
        <v>25</v>
      </c>
      <c r="AD80" s="77"/>
      <c r="AE80" s="79"/>
      <c r="AF80" s="77"/>
      <c r="AG80" s="77"/>
      <c r="AH80" s="77"/>
      <c r="AI80" s="77"/>
      <c r="AJ80" s="80"/>
      <c r="AK80" s="77"/>
      <c r="AL80" s="77"/>
      <c r="AM80" s="77" t="s">
        <v>253</v>
      </c>
      <c r="AN80" s="77"/>
      <c r="AO80" s="77"/>
      <c r="AP80" s="77"/>
      <c r="AQ80" s="78" t="s">
        <v>271</v>
      </c>
      <c r="AR80" s="78" t="s">
        <v>276</v>
      </c>
      <c r="AS80" s="80">
        <f>AA80/(1.02*1.015)</f>
        <v>3.3759876364338841</v>
      </c>
    </row>
    <row r="81" spans="1:45" s="17" customFormat="1" ht="31.5">
      <c r="A81" s="8"/>
      <c r="B81" s="18" t="s">
        <v>56</v>
      </c>
      <c r="C81" s="14"/>
      <c r="D81" s="16">
        <f>SUBTOTAL(9,D82:D89)</f>
        <v>0</v>
      </c>
      <c r="E81" s="16">
        <f>SUBTOTAL(9,E82:E89)</f>
        <v>0</v>
      </c>
      <c r="F81" s="16">
        <f>SUBTOTAL(9,F82:F89)</f>
        <v>0</v>
      </c>
      <c r="G81" s="75"/>
      <c r="H81" s="75"/>
      <c r="I81" s="75"/>
      <c r="J81" s="75"/>
      <c r="K81" s="75"/>
      <c r="L81" s="75"/>
      <c r="M81" s="75"/>
      <c r="N81" s="75"/>
      <c r="O81" s="94">
        <f t="shared" ref="O81:Y81" si="29">SUBTOTAL(9,O82:O89)</f>
        <v>0</v>
      </c>
      <c r="P81" s="75">
        <f t="shared" si="29"/>
        <v>0</v>
      </c>
      <c r="Q81" s="76">
        <f t="shared" si="29"/>
        <v>172.79839999999999</v>
      </c>
      <c r="R81" s="76">
        <f t="shared" si="29"/>
        <v>0</v>
      </c>
      <c r="S81" s="76">
        <f t="shared" si="29"/>
        <v>45.089644000000007</v>
      </c>
      <c r="T81" s="76">
        <f t="shared" si="29"/>
        <v>120.80557999999999</v>
      </c>
      <c r="U81" s="76">
        <f t="shared" si="29"/>
        <v>6.9031760000000002</v>
      </c>
      <c r="V81" s="76">
        <f t="shared" si="29"/>
        <v>0</v>
      </c>
      <c r="W81" s="76">
        <f t="shared" si="29"/>
        <v>0</v>
      </c>
      <c r="X81" s="76">
        <f t="shared" si="29"/>
        <v>0</v>
      </c>
      <c r="Y81" s="76">
        <f t="shared" si="29"/>
        <v>0</v>
      </c>
      <c r="Z81" s="106"/>
      <c r="AA81" s="106">
        <f t="shared" si="28"/>
        <v>0</v>
      </c>
      <c r="AB81" s="75"/>
      <c r="AC81" s="75"/>
      <c r="AD81" s="75"/>
      <c r="AE81" s="94">
        <f>SUBTOTAL(9,AE82:AE89)</f>
        <v>80.3</v>
      </c>
      <c r="AF81" s="75"/>
      <c r="AG81" s="75"/>
      <c r="AH81" s="75"/>
      <c r="AI81" s="75"/>
      <c r="AJ81" s="76">
        <f t="shared" ref="AJ81:AP81" si="30">SUBTOTAL(9,AJ82:AJ89)</f>
        <v>0</v>
      </c>
      <c r="AK81" s="75">
        <f t="shared" si="30"/>
        <v>0</v>
      </c>
      <c r="AL81" s="75">
        <f t="shared" si="30"/>
        <v>0</v>
      </c>
      <c r="AM81" s="75">
        <f t="shared" si="30"/>
        <v>0</v>
      </c>
      <c r="AN81" s="75">
        <f t="shared" si="30"/>
        <v>0</v>
      </c>
      <c r="AO81" s="75">
        <f t="shared" si="30"/>
        <v>0</v>
      </c>
      <c r="AP81" s="75">
        <f t="shared" si="30"/>
        <v>0</v>
      </c>
      <c r="AQ81" s="78"/>
      <c r="AR81" s="114"/>
      <c r="AS81" s="76">
        <f>SUBTOTAL(9,AS82:AS89)</f>
        <v>207.00077941447822</v>
      </c>
    </row>
    <row r="82" spans="1:45" s="24" customFormat="1">
      <c r="A82" s="20"/>
      <c r="B82" s="25" t="s">
        <v>128</v>
      </c>
      <c r="C82" s="22"/>
      <c r="D82" s="23"/>
      <c r="E82" s="23"/>
      <c r="F82" s="23"/>
      <c r="G82" s="77"/>
      <c r="H82" s="77">
        <v>25</v>
      </c>
      <c r="I82" s="77"/>
      <c r="J82" s="77"/>
      <c r="K82" s="77"/>
      <c r="L82" s="77"/>
      <c r="M82" s="77"/>
      <c r="N82" s="77"/>
      <c r="O82" s="79"/>
      <c r="P82" s="77"/>
      <c r="Q82" s="80">
        <v>6.3E-2</v>
      </c>
      <c r="R82" s="80"/>
      <c r="S82" s="80">
        <f>Q82</f>
        <v>6.3E-2</v>
      </c>
      <c r="T82" s="80"/>
      <c r="U82" s="80"/>
      <c r="V82" s="80"/>
      <c r="W82" s="80"/>
      <c r="X82" s="80"/>
      <c r="Y82" s="80"/>
      <c r="Z82" s="106"/>
      <c r="AA82" s="106">
        <f t="shared" si="28"/>
        <v>0</v>
      </c>
      <c r="AB82" s="77"/>
      <c r="AC82" s="77">
        <v>25</v>
      </c>
      <c r="AD82" s="77"/>
      <c r="AE82" s="79"/>
      <c r="AF82" s="77"/>
      <c r="AG82" s="77"/>
      <c r="AH82" s="77"/>
      <c r="AI82" s="77"/>
      <c r="AJ82" s="80"/>
      <c r="AK82" s="77"/>
      <c r="AL82" s="77"/>
      <c r="AM82" s="77" t="s">
        <v>253</v>
      </c>
      <c r="AN82" s="77"/>
      <c r="AO82" s="77"/>
      <c r="AP82" s="77"/>
      <c r="AQ82" s="78"/>
      <c r="AR82" s="78"/>
      <c r="AS82" s="80">
        <v>0</v>
      </c>
    </row>
    <row r="83" spans="1:45" s="24" customFormat="1" ht="31.5">
      <c r="A83" s="20"/>
      <c r="B83" s="25" t="s">
        <v>129</v>
      </c>
      <c r="C83" s="22"/>
      <c r="D83" s="23"/>
      <c r="E83" s="23"/>
      <c r="F83" s="23"/>
      <c r="G83" s="77"/>
      <c r="H83" s="77">
        <v>25</v>
      </c>
      <c r="I83" s="77"/>
      <c r="J83" s="77"/>
      <c r="K83" s="77"/>
      <c r="L83" s="77"/>
      <c r="M83" s="77"/>
      <c r="N83" s="77"/>
      <c r="O83" s="79"/>
      <c r="P83" s="77"/>
      <c r="Q83" s="80">
        <v>0.127</v>
      </c>
      <c r="R83" s="80"/>
      <c r="S83" s="80">
        <f>Q83</f>
        <v>0.127</v>
      </c>
      <c r="T83" s="80"/>
      <c r="U83" s="80"/>
      <c r="V83" s="80"/>
      <c r="W83" s="80"/>
      <c r="X83" s="80"/>
      <c r="Y83" s="80"/>
      <c r="Z83" s="106"/>
      <c r="AA83" s="106">
        <f t="shared" si="28"/>
        <v>0</v>
      </c>
      <c r="AB83" s="77"/>
      <c r="AC83" s="77">
        <v>25</v>
      </c>
      <c r="AD83" s="77"/>
      <c r="AE83" s="79"/>
      <c r="AF83" s="77"/>
      <c r="AG83" s="77"/>
      <c r="AH83" s="77"/>
      <c r="AI83" s="77"/>
      <c r="AJ83" s="80"/>
      <c r="AK83" s="77"/>
      <c r="AL83" s="77"/>
      <c r="AM83" s="77" t="s">
        <v>253</v>
      </c>
      <c r="AN83" s="77"/>
      <c r="AO83" s="77"/>
      <c r="AP83" s="77"/>
      <c r="AQ83" s="78"/>
      <c r="AR83" s="78"/>
      <c r="AS83" s="80">
        <v>0</v>
      </c>
    </row>
    <row r="84" spans="1:45" s="24" customFormat="1" ht="47.25">
      <c r="A84" s="20"/>
      <c r="B84" s="25" t="s">
        <v>282</v>
      </c>
      <c r="C84" s="22"/>
      <c r="D84" s="23"/>
      <c r="E84" s="23"/>
      <c r="F84" s="23"/>
      <c r="G84" s="77">
        <v>1964</v>
      </c>
      <c r="H84" s="77">
        <v>25</v>
      </c>
      <c r="I84" s="70" t="s">
        <v>245</v>
      </c>
      <c r="J84" s="77">
        <v>10</v>
      </c>
      <c r="K84" s="77"/>
      <c r="L84" s="77"/>
      <c r="M84" s="77"/>
      <c r="N84" s="77"/>
      <c r="O84" s="79"/>
      <c r="P84" s="77"/>
      <c r="Q84" s="80">
        <v>14.588799999999999</v>
      </c>
      <c r="R84" s="80"/>
      <c r="S84" s="80">
        <f t="shared" ref="S84:S89" si="31">Q84-T84-U84</f>
        <v>3.793088</v>
      </c>
      <c r="T84" s="80">
        <f>Q84*0.7</f>
        <v>10.212159999999999</v>
      </c>
      <c r="U84" s="80">
        <f t="shared" ref="U84:U89" si="32">Q84*0.04</f>
        <v>0.58355199999999996</v>
      </c>
      <c r="V84" s="80"/>
      <c r="W84" s="80"/>
      <c r="X84" s="80"/>
      <c r="Y84" s="80"/>
      <c r="Z84" s="126">
        <v>17.567</v>
      </c>
      <c r="AA84" s="106">
        <f t="shared" si="28"/>
        <v>20.72906</v>
      </c>
      <c r="AB84" s="77">
        <v>2012</v>
      </c>
      <c r="AC84" s="77">
        <v>25</v>
      </c>
      <c r="AD84" s="69" t="s">
        <v>246</v>
      </c>
      <c r="AE84" s="79">
        <v>16</v>
      </c>
      <c r="AF84" s="77"/>
      <c r="AG84" s="77"/>
      <c r="AH84" s="77"/>
      <c r="AI84" s="77"/>
      <c r="AJ84" s="80"/>
      <c r="AK84" s="77"/>
      <c r="AL84" s="77"/>
      <c r="AM84" s="77" t="s">
        <v>253</v>
      </c>
      <c r="AN84" s="77"/>
      <c r="AO84" s="77"/>
      <c r="AP84" s="77"/>
      <c r="AQ84" s="78" t="s">
        <v>285</v>
      </c>
      <c r="AR84" s="78" t="s">
        <v>279</v>
      </c>
      <c r="AS84" s="80">
        <f>AA84/(1.02*1.015*1.01)</f>
        <v>19.824033403050535</v>
      </c>
    </row>
    <row r="85" spans="1:45" s="24" customFormat="1" ht="47.25">
      <c r="A85" s="20"/>
      <c r="B85" s="25" t="s">
        <v>130</v>
      </c>
      <c r="C85" s="22"/>
      <c r="D85" s="23"/>
      <c r="E85" s="23"/>
      <c r="F85" s="23"/>
      <c r="G85" s="77">
        <v>1957</v>
      </c>
      <c r="H85" s="77">
        <v>25</v>
      </c>
      <c r="I85" s="71" t="s">
        <v>247</v>
      </c>
      <c r="J85" s="77">
        <v>20</v>
      </c>
      <c r="K85" s="77"/>
      <c r="L85" s="77"/>
      <c r="M85" s="77"/>
      <c r="N85" s="77"/>
      <c r="O85" s="79"/>
      <c r="P85" s="77"/>
      <c r="Q85" s="80">
        <v>129.9418</v>
      </c>
      <c r="R85" s="80"/>
      <c r="S85" s="80">
        <f t="shared" si="31"/>
        <v>33.784868000000003</v>
      </c>
      <c r="T85" s="80">
        <f>Q85*0.7</f>
        <v>90.95926</v>
      </c>
      <c r="U85" s="80">
        <f t="shared" si="32"/>
        <v>5.1976719999999998</v>
      </c>
      <c r="V85" s="80"/>
      <c r="W85" s="80"/>
      <c r="X85" s="80"/>
      <c r="Y85" s="80"/>
      <c r="Z85" s="126">
        <v>132</v>
      </c>
      <c r="AA85" s="106">
        <f t="shared" si="28"/>
        <v>155.76</v>
      </c>
      <c r="AB85" s="77">
        <v>2012</v>
      </c>
      <c r="AC85" s="77">
        <v>25</v>
      </c>
      <c r="AD85" s="71" t="s">
        <v>248</v>
      </c>
      <c r="AE85" s="79">
        <v>50</v>
      </c>
      <c r="AF85" s="77"/>
      <c r="AG85" s="77"/>
      <c r="AH85" s="77"/>
      <c r="AI85" s="77"/>
      <c r="AJ85" s="80"/>
      <c r="AK85" s="77"/>
      <c r="AL85" s="77"/>
      <c r="AM85" s="77" t="s">
        <v>253</v>
      </c>
      <c r="AN85" s="77"/>
      <c r="AO85" s="77"/>
      <c r="AP85" s="77"/>
      <c r="AQ85" s="78" t="s">
        <v>285</v>
      </c>
      <c r="AR85" s="78" t="s">
        <v>280</v>
      </c>
      <c r="AS85" s="80">
        <f>AA85/1.015</f>
        <v>153.45812807881774</v>
      </c>
    </row>
    <row r="86" spans="1:45" s="24" customFormat="1" ht="49.5" customHeight="1">
      <c r="A86" s="20"/>
      <c r="B86" s="25" t="s">
        <v>283</v>
      </c>
      <c r="C86" s="22"/>
      <c r="D86" s="23"/>
      <c r="E86" s="23"/>
      <c r="F86" s="23"/>
      <c r="G86" s="77">
        <v>1972</v>
      </c>
      <c r="H86" s="77">
        <v>25</v>
      </c>
      <c r="I86" s="71" t="s">
        <v>249</v>
      </c>
      <c r="J86" s="77">
        <v>5</v>
      </c>
      <c r="K86" s="77"/>
      <c r="L86" s="77"/>
      <c r="M86" s="77"/>
      <c r="N86" s="77"/>
      <c r="O86" s="79"/>
      <c r="P86" s="77"/>
      <c r="Q86" s="80">
        <v>18.9207</v>
      </c>
      <c r="R86" s="80"/>
      <c r="S86" s="80">
        <f t="shared" si="31"/>
        <v>4.9193820000000006</v>
      </c>
      <c r="T86" s="80">
        <f>Q86*0.7</f>
        <v>13.244489999999999</v>
      </c>
      <c r="U86" s="80">
        <f t="shared" si="32"/>
        <v>0.75682800000000006</v>
      </c>
      <c r="V86" s="80"/>
      <c r="W86" s="80"/>
      <c r="X86" s="80"/>
      <c r="Y86" s="80"/>
      <c r="Z86" s="126">
        <v>19.074000000000002</v>
      </c>
      <c r="AA86" s="106">
        <f t="shared" si="28"/>
        <v>22.50732</v>
      </c>
      <c r="AB86" s="77">
        <v>2012</v>
      </c>
      <c r="AC86" s="77">
        <v>25</v>
      </c>
      <c r="AD86" s="83" t="s">
        <v>250</v>
      </c>
      <c r="AE86" s="79">
        <v>8</v>
      </c>
      <c r="AF86" s="77"/>
      <c r="AG86" s="77"/>
      <c r="AH86" s="77"/>
      <c r="AI86" s="77"/>
      <c r="AJ86" s="80"/>
      <c r="AK86" s="77"/>
      <c r="AL86" s="77"/>
      <c r="AM86" s="77" t="s">
        <v>253</v>
      </c>
      <c r="AN86" s="77"/>
      <c r="AO86" s="77"/>
      <c r="AP86" s="77"/>
      <c r="AQ86" s="78" t="s">
        <v>285</v>
      </c>
      <c r="AR86" s="78" t="s">
        <v>284</v>
      </c>
      <c r="AS86" s="80">
        <f>AA86/(1.02*1.03)</f>
        <v>21.423300970873786</v>
      </c>
    </row>
    <row r="87" spans="1:45" s="24" customFormat="1" ht="47.25" customHeight="1">
      <c r="A87" s="20"/>
      <c r="B87" s="25" t="s">
        <v>286</v>
      </c>
      <c r="C87" s="22"/>
      <c r="D87" s="23"/>
      <c r="E87" s="23"/>
      <c r="F87" s="23"/>
      <c r="G87" s="77">
        <v>1978</v>
      </c>
      <c r="H87" s="77">
        <v>25</v>
      </c>
      <c r="I87" s="71" t="s">
        <v>251</v>
      </c>
      <c r="J87" s="77">
        <v>4</v>
      </c>
      <c r="K87" s="77"/>
      <c r="L87" s="77"/>
      <c r="M87" s="77"/>
      <c r="N87" s="77"/>
      <c r="O87" s="79"/>
      <c r="P87" s="77"/>
      <c r="Q87" s="80">
        <v>9.1280999999999999</v>
      </c>
      <c r="R87" s="80"/>
      <c r="S87" s="80">
        <f t="shared" si="31"/>
        <v>2.3733060000000004</v>
      </c>
      <c r="T87" s="80">
        <f>Q87*0.7</f>
        <v>6.3896699999999997</v>
      </c>
      <c r="U87" s="80">
        <f t="shared" si="32"/>
        <v>0.365124</v>
      </c>
      <c r="V87" s="80"/>
      <c r="W87" s="80"/>
      <c r="X87" s="80"/>
      <c r="Y87" s="80"/>
      <c r="Z87" s="126">
        <v>10.946999999999999</v>
      </c>
      <c r="AA87" s="106">
        <f t="shared" si="28"/>
        <v>12.917459999999998</v>
      </c>
      <c r="AB87" s="77">
        <v>2012</v>
      </c>
      <c r="AC87" s="77">
        <v>25</v>
      </c>
      <c r="AD87" s="71" t="s">
        <v>252</v>
      </c>
      <c r="AE87" s="79">
        <v>6.3</v>
      </c>
      <c r="AF87" s="77"/>
      <c r="AG87" s="77"/>
      <c r="AH87" s="77"/>
      <c r="AI87" s="77"/>
      <c r="AJ87" s="80"/>
      <c r="AK87" s="77"/>
      <c r="AL87" s="77"/>
      <c r="AM87" s="77" t="s">
        <v>253</v>
      </c>
      <c r="AN87" s="77"/>
      <c r="AO87" s="77"/>
      <c r="AP87" s="77"/>
      <c r="AQ87" s="78" t="s">
        <v>285</v>
      </c>
      <c r="AR87" s="78" t="s">
        <v>284</v>
      </c>
      <c r="AS87" s="80">
        <f>AA87/(1.02*1.03)</f>
        <v>12.29531696173615</v>
      </c>
    </row>
    <row r="88" spans="1:45" s="24" customFormat="1">
      <c r="A88" s="20"/>
      <c r="B88" s="25" t="s">
        <v>131</v>
      </c>
      <c r="C88" s="22"/>
      <c r="D88" s="23"/>
      <c r="E88" s="23"/>
      <c r="F88" s="23"/>
      <c r="G88" s="77"/>
      <c r="H88" s="77">
        <v>25</v>
      </c>
      <c r="I88" s="77"/>
      <c r="J88" s="77"/>
      <c r="K88" s="77"/>
      <c r="L88" s="77"/>
      <c r="M88" s="77"/>
      <c r="N88" s="77"/>
      <c r="O88" s="79"/>
      <c r="P88" s="77"/>
      <c r="Q88" s="80">
        <v>2.9000000000000001E-2</v>
      </c>
      <c r="R88" s="80"/>
      <c r="S88" s="80">
        <f>Q88</f>
        <v>2.9000000000000001E-2</v>
      </c>
      <c r="T88" s="80"/>
      <c r="U88" s="80"/>
      <c r="V88" s="80"/>
      <c r="W88" s="80"/>
      <c r="X88" s="80"/>
      <c r="Y88" s="80"/>
      <c r="Z88" s="106"/>
      <c r="AA88" s="106">
        <f t="shared" si="28"/>
        <v>0</v>
      </c>
      <c r="AB88" s="77"/>
      <c r="AC88" s="77">
        <v>25</v>
      </c>
      <c r="AD88" s="77"/>
      <c r="AE88" s="79"/>
      <c r="AF88" s="77"/>
      <c r="AG88" s="77"/>
      <c r="AH88" s="77"/>
      <c r="AI88" s="77"/>
      <c r="AJ88" s="80"/>
      <c r="AK88" s="77"/>
      <c r="AL88" s="77"/>
      <c r="AM88" s="77" t="s">
        <v>253</v>
      </c>
      <c r="AN88" s="77"/>
      <c r="AO88" s="77"/>
      <c r="AP88" s="77"/>
      <c r="AQ88" s="115"/>
      <c r="AR88" s="78"/>
      <c r="AS88" s="80">
        <f>AA88</f>
        <v>0</v>
      </c>
    </row>
    <row r="89" spans="1:45" s="24" customFormat="1">
      <c r="A89" s="20"/>
      <c r="B89" s="26"/>
      <c r="C89" s="22"/>
      <c r="D89" s="23"/>
      <c r="E89" s="23"/>
      <c r="F89" s="23"/>
      <c r="G89" s="77"/>
      <c r="H89" s="77"/>
      <c r="I89" s="77"/>
      <c r="J89" s="77"/>
      <c r="K89" s="77"/>
      <c r="L89" s="77"/>
      <c r="M89" s="77"/>
      <c r="N89" s="77"/>
      <c r="O89" s="79"/>
      <c r="P89" s="77"/>
      <c r="Q89" s="80"/>
      <c r="R89" s="80"/>
      <c r="S89" s="80">
        <f t="shared" si="31"/>
        <v>0</v>
      </c>
      <c r="T89" s="80"/>
      <c r="U89" s="80">
        <f t="shared" si="32"/>
        <v>0</v>
      </c>
      <c r="V89" s="80"/>
      <c r="W89" s="80"/>
      <c r="X89" s="80"/>
      <c r="Y89" s="80"/>
      <c r="Z89" s="106"/>
      <c r="AA89" s="106">
        <f t="shared" si="28"/>
        <v>0</v>
      </c>
      <c r="AB89" s="80"/>
      <c r="AC89" s="77"/>
      <c r="AD89" s="77"/>
      <c r="AE89" s="79"/>
      <c r="AF89" s="77"/>
      <c r="AG89" s="77"/>
      <c r="AH89" s="77"/>
      <c r="AI89" s="77"/>
      <c r="AJ89" s="80"/>
      <c r="AK89" s="77"/>
      <c r="AL89" s="77"/>
      <c r="AM89" s="77" t="s">
        <v>253</v>
      </c>
      <c r="AN89" s="77"/>
      <c r="AO89" s="77"/>
      <c r="AP89" s="77"/>
      <c r="AQ89" s="115"/>
      <c r="AR89" s="115"/>
      <c r="AS89" s="80"/>
    </row>
    <row r="90" spans="1:45" s="17" customFormat="1" ht="31.5">
      <c r="A90" s="8"/>
      <c r="B90" s="18" t="s">
        <v>57</v>
      </c>
      <c r="C90" s="14"/>
      <c r="D90" s="16">
        <f t="shared" ref="D90:AP90" si="33">SUBTOTAL(9,D91:D93)</f>
        <v>0</v>
      </c>
      <c r="E90" s="16">
        <f t="shared" si="33"/>
        <v>0</v>
      </c>
      <c r="F90" s="16">
        <f t="shared" si="33"/>
        <v>0</v>
      </c>
      <c r="G90" s="75"/>
      <c r="H90" s="75"/>
      <c r="I90" s="75"/>
      <c r="J90" s="75"/>
      <c r="K90" s="75"/>
      <c r="L90" s="75"/>
      <c r="M90" s="75"/>
      <c r="N90" s="75"/>
      <c r="O90" s="94">
        <f t="shared" si="33"/>
        <v>0</v>
      </c>
      <c r="P90" s="75">
        <f t="shared" si="33"/>
        <v>0</v>
      </c>
      <c r="Q90" s="76">
        <f t="shared" si="33"/>
        <v>0</v>
      </c>
      <c r="R90" s="76">
        <f t="shared" si="33"/>
        <v>0</v>
      </c>
      <c r="S90" s="76">
        <f t="shared" si="33"/>
        <v>0</v>
      </c>
      <c r="T90" s="76">
        <f t="shared" si="33"/>
        <v>0</v>
      </c>
      <c r="U90" s="76">
        <f t="shared" si="33"/>
        <v>0</v>
      </c>
      <c r="V90" s="76">
        <f t="shared" si="33"/>
        <v>0</v>
      </c>
      <c r="W90" s="76">
        <f t="shared" si="33"/>
        <v>0</v>
      </c>
      <c r="X90" s="76">
        <f t="shared" si="33"/>
        <v>0</v>
      </c>
      <c r="Y90" s="76">
        <f t="shared" si="33"/>
        <v>0</v>
      </c>
      <c r="Z90" s="106"/>
      <c r="AA90" s="106">
        <f t="shared" si="28"/>
        <v>0</v>
      </c>
      <c r="AB90" s="76"/>
      <c r="AC90" s="75"/>
      <c r="AD90" s="75"/>
      <c r="AE90" s="94">
        <f t="shared" si="33"/>
        <v>0</v>
      </c>
      <c r="AF90" s="75"/>
      <c r="AG90" s="75"/>
      <c r="AH90" s="75"/>
      <c r="AI90" s="75"/>
      <c r="AJ90" s="76">
        <f t="shared" si="33"/>
        <v>0</v>
      </c>
      <c r="AK90" s="75">
        <f t="shared" si="33"/>
        <v>0</v>
      </c>
      <c r="AL90" s="75">
        <f>SUBTOTAL(9,AL91:AL93)</f>
        <v>0</v>
      </c>
      <c r="AM90" s="75">
        <f t="shared" si="33"/>
        <v>0</v>
      </c>
      <c r="AN90" s="75">
        <f t="shared" si="33"/>
        <v>0</v>
      </c>
      <c r="AO90" s="75">
        <f t="shared" si="33"/>
        <v>0</v>
      </c>
      <c r="AP90" s="75">
        <f t="shared" si="33"/>
        <v>0</v>
      </c>
      <c r="AQ90" s="114"/>
      <c r="AR90" s="114"/>
      <c r="AS90" s="76">
        <f>SUBTOTAL(9,AS91:AS93)</f>
        <v>0</v>
      </c>
    </row>
    <row r="91" spans="1:45" s="24" customFormat="1">
      <c r="A91" s="20"/>
      <c r="B91" s="100"/>
      <c r="C91" s="22"/>
      <c r="D91" s="23"/>
      <c r="E91" s="23"/>
      <c r="F91" s="23"/>
      <c r="G91" s="77"/>
      <c r="H91" s="77"/>
      <c r="I91" s="77"/>
      <c r="J91" s="80"/>
      <c r="K91" s="77"/>
      <c r="L91" s="77"/>
      <c r="M91" s="77"/>
      <c r="N91" s="77"/>
      <c r="O91" s="79"/>
      <c r="P91" s="77"/>
      <c r="Q91" s="80"/>
      <c r="R91" s="80"/>
      <c r="S91" s="80"/>
      <c r="T91" s="80"/>
      <c r="U91" s="80"/>
      <c r="V91" s="80"/>
      <c r="W91" s="80"/>
      <c r="X91" s="80"/>
      <c r="Y91" s="80"/>
      <c r="Z91" s="106"/>
      <c r="AA91" s="106">
        <f t="shared" si="28"/>
        <v>0</v>
      </c>
      <c r="AB91" s="80"/>
      <c r="AC91" s="77"/>
      <c r="AD91" s="77"/>
      <c r="AE91" s="79"/>
      <c r="AF91" s="77"/>
      <c r="AG91" s="77"/>
      <c r="AH91" s="77"/>
      <c r="AI91" s="77"/>
      <c r="AJ91" s="80"/>
      <c r="AK91" s="77"/>
      <c r="AL91" s="77"/>
      <c r="AM91" s="77"/>
      <c r="AN91" s="77"/>
      <c r="AO91" s="77"/>
      <c r="AP91" s="77"/>
      <c r="AQ91" s="115"/>
      <c r="AR91" s="115"/>
      <c r="AS91" s="80"/>
    </row>
    <row r="92" spans="1:45" s="24" customFormat="1">
      <c r="A92" s="20"/>
      <c r="B92" s="26"/>
      <c r="C92" s="22"/>
      <c r="D92" s="23"/>
      <c r="E92" s="23"/>
      <c r="F92" s="23"/>
      <c r="G92" s="77"/>
      <c r="H92" s="77"/>
      <c r="I92" s="77"/>
      <c r="J92" s="77"/>
      <c r="K92" s="77"/>
      <c r="L92" s="77"/>
      <c r="M92" s="77"/>
      <c r="N92" s="77"/>
      <c r="O92" s="79"/>
      <c r="P92" s="77"/>
      <c r="Q92" s="80"/>
      <c r="R92" s="80"/>
      <c r="S92" s="80"/>
      <c r="T92" s="80"/>
      <c r="U92" s="80"/>
      <c r="V92" s="80"/>
      <c r="W92" s="80"/>
      <c r="X92" s="80"/>
      <c r="Y92" s="80"/>
      <c r="Z92" s="106"/>
      <c r="AA92" s="106">
        <f t="shared" si="28"/>
        <v>0</v>
      </c>
      <c r="AB92" s="80"/>
      <c r="AC92" s="77"/>
      <c r="AD92" s="77"/>
      <c r="AE92" s="79"/>
      <c r="AF92" s="77"/>
      <c r="AG92" s="77"/>
      <c r="AH92" s="77"/>
      <c r="AI92" s="77"/>
      <c r="AJ92" s="80"/>
      <c r="AK92" s="77"/>
      <c r="AL92" s="77"/>
      <c r="AM92" s="77"/>
      <c r="AN92" s="77"/>
      <c r="AO92" s="77"/>
      <c r="AP92" s="77"/>
      <c r="AQ92" s="115"/>
      <c r="AR92" s="115"/>
      <c r="AS92" s="80"/>
    </row>
    <row r="93" spans="1:45" s="24" customFormat="1">
      <c r="A93" s="20"/>
      <c r="B93" s="26"/>
      <c r="C93" s="22"/>
      <c r="D93" s="23"/>
      <c r="E93" s="23"/>
      <c r="F93" s="23"/>
      <c r="G93" s="77"/>
      <c r="H93" s="77"/>
      <c r="I93" s="77"/>
      <c r="J93" s="77"/>
      <c r="K93" s="77"/>
      <c r="L93" s="77"/>
      <c r="M93" s="77"/>
      <c r="N93" s="77"/>
      <c r="O93" s="79"/>
      <c r="P93" s="77"/>
      <c r="Q93" s="80"/>
      <c r="R93" s="80"/>
      <c r="S93" s="80"/>
      <c r="T93" s="80"/>
      <c r="U93" s="80"/>
      <c r="V93" s="80"/>
      <c r="W93" s="80"/>
      <c r="X93" s="80"/>
      <c r="Y93" s="80"/>
      <c r="Z93" s="106"/>
      <c r="AA93" s="106">
        <f t="shared" si="28"/>
        <v>0</v>
      </c>
      <c r="AB93" s="80"/>
      <c r="AC93" s="77"/>
      <c r="AD93" s="77"/>
      <c r="AE93" s="79"/>
      <c r="AF93" s="77"/>
      <c r="AG93" s="77"/>
      <c r="AH93" s="77"/>
      <c r="AI93" s="77"/>
      <c r="AJ93" s="80"/>
      <c r="AK93" s="77"/>
      <c r="AL93" s="77"/>
      <c r="AM93" s="77"/>
      <c r="AN93" s="77"/>
      <c r="AO93" s="77"/>
      <c r="AP93" s="77"/>
      <c r="AQ93" s="115"/>
      <c r="AR93" s="115"/>
      <c r="AS93" s="80"/>
    </row>
    <row r="94" spans="1:45" s="17" customFormat="1" ht="31.5">
      <c r="A94" s="8" t="s">
        <v>58</v>
      </c>
      <c r="B94" s="15" t="s">
        <v>59</v>
      </c>
      <c r="C94" s="14"/>
      <c r="D94" s="16">
        <f>SUBTOTAL(9,D95:D102)</f>
        <v>0</v>
      </c>
      <c r="E94" s="16">
        <f>SUBTOTAL(9,E95:E102)</f>
        <v>0</v>
      </c>
      <c r="F94" s="16">
        <f>SUBTOTAL(9,F95:F102)</f>
        <v>0</v>
      </c>
      <c r="G94" s="75"/>
      <c r="H94" s="75"/>
      <c r="I94" s="75"/>
      <c r="J94" s="75"/>
      <c r="K94" s="75"/>
      <c r="L94" s="75"/>
      <c r="M94" s="75"/>
      <c r="N94" s="75"/>
      <c r="O94" s="94">
        <f t="shared" ref="O94:Y94" si="34">SUBTOTAL(9,O95:O102)</f>
        <v>0</v>
      </c>
      <c r="P94" s="75">
        <f t="shared" si="34"/>
        <v>0</v>
      </c>
      <c r="Q94" s="76">
        <f t="shared" si="34"/>
        <v>59.526999999999994</v>
      </c>
      <c r="R94" s="76">
        <f t="shared" si="34"/>
        <v>0</v>
      </c>
      <c r="S94" s="76">
        <f t="shared" si="34"/>
        <v>53.371709999999993</v>
      </c>
      <c r="T94" s="76">
        <f t="shared" si="34"/>
        <v>5.0201099999999999</v>
      </c>
      <c r="U94" s="76">
        <f t="shared" si="34"/>
        <v>1.1351800000000001</v>
      </c>
      <c r="V94" s="76">
        <f t="shared" si="34"/>
        <v>0</v>
      </c>
      <c r="W94" s="76">
        <f t="shared" si="34"/>
        <v>0</v>
      </c>
      <c r="X94" s="76">
        <f t="shared" si="34"/>
        <v>0</v>
      </c>
      <c r="Y94" s="76">
        <f t="shared" si="34"/>
        <v>0</v>
      </c>
      <c r="Z94" s="106"/>
      <c r="AA94" s="106">
        <f t="shared" si="28"/>
        <v>0</v>
      </c>
      <c r="AB94" s="76"/>
      <c r="AC94" s="75"/>
      <c r="AD94" s="75"/>
      <c r="AE94" s="94">
        <f>SUBTOTAL(9,AE95:AE102)</f>
        <v>0</v>
      </c>
      <c r="AF94" s="75"/>
      <c r="AG94" s="75"/>
      <c r="AH94" s="75"/>
      <c r="AI94" s="75"/>
      <c r="AJ94" s="76">
        <f t="shared" ref="AJ94:AP94" si="35">SUBTOTAL(9,AJ95:AJ102)</f>
        <v>0</v>
      </c>
      <c r="AK94" s="75">
        <f t="shared" si="35"/>
        <v>0</v>
      </c>
      <c r="AL94" s="75">
        <f t="shared" si="35"/>
        <v>0</v>
      </c>
      <c r="AM94" s="75">
        <f t="shared" si="35"/>
        <v>0</v>
      </c>
      <c r="AN94" s="75">
        <f t="shared" si="35"/>
        <v>0</v>
      </c>
      <c r="AO94" s="75">
        <f t="shared" si="35"/>
        <v>0</v>
      </c>
      <c r="AP94" s="75">
        <f t="shared" si="35"/>
        <v>0</v>
      </c>
      <c r="AQ94" s="114"/>
      <c r="AR94" s="114"/>
      <c r="AS94" s="76">
        <f>SUBTOTAL(9,AS95:AS102)</f>
        <v>0</v>
      </c>
    </row>
    <row r="95" spans="1:45" s="24" customFormat="1" ht="63">
      <c r="A95" s="20"/>
      <c r="B95" s="25" t="s">
        <v>132</v>
      </c>
      <c r="C95" s="22"/>
      <c r="D95" s="23"/>
      <c r="E95" s="23"/>
      <c r="F95" s="23"/>
      <c r="G95" s="77"/>
      <c r="H95" s="77"/>
      <c r="I95" s="77"/>
      <c r="J95" s="77"/>
      <c r="K95" s="77"/>
      <c r="L95" s="77"/>
      <c r="M95" s="77"/>
      <c r="N95" s="77"/>
      <c r="O95" s="79"/>
      <c r="P95" s="77"/>
      <c r="Q95" s="80">
        <v>2.91</v>
      </c>
      <c r="R95" s="80"/>
      <c r="S95" s="80">
        <f>Q95</f>
        <v>2.91</v>
      </c>
      <c r="T95" s="80"/>
      <c r="U95" s="80"/>
      <c r="V95" s="80"/>
      <c r="W95" s="80"/>
      <c r="X95" s="80"/>
      <c r="Y95" s="80"/>
      <c r="Z95" s="106"/>
      <c r="AA95" s="106">
        <f t="shared" si="28"/>
        <v>0</v>
      </c>
      <c r="AB95" s="80"/>
      <c r="AC95" s="77"/>
      <c r="AD95" s="77"/>
      <c r="AE95" s="79"/>
      <c r="AF95" s="77"/>
      <c r="AG95" s="77"/>
      <c r="AH95" s="77"/>
      <c r="AI95" s="77"/>
      <c r="AJ95" s="80"/>
      <c r="AK95" s="77"/>
      <c r="AL95" s="77"/>
      <c r="AM95" s="77"/>
      <c r="AN95" s="77"/>
      <c r="AO95" s="77" t="s">
        <v>253</v>
      </c>
      <c r="AP95" s="77"/>
      <c r="AQ95" s="115"/>
      <c r="AR95" s="115"/>
      <c r="AS95" s="80">
        <v>0</v>
      </c>
    </row>
    <row r="96" spans="1:45" s="24" customFormat="1">
      <c r="A96" s="20"/>
      <c r="B96" s="25" t="s">
        <v>133</v>
      </c>
      <c r="C96" s="22"/>
      <c r="D96" s="23"/>
      <c r="E96" s="23"/>
      <c r="F96" s="23"/>
      <c r="G96" s="77"/>
      <c r="H96" s="77"/>
      <c r="I96" s="77"/>
      <c r="J96" s="77"/>
      <c r="K96" s="77"/>
      <c r="L96" s="77"/>
      <c r="M96" s="77"/>
      <c r="N96" s="77"/>
      <c r="O96" s="79"/>
      <c r="P96" s="77"/>
      <c r="Q96" s="80">
        <v>0.35799999999999998</v>
      </c>
      <c r="R96" s="80"/>
      <c r="S96" s="80">
        <f>Q96</f>
        <v>0.35799999999999998</v>
      </c>
      <c r="T96" s="80"/>
      <c r="U96" s="80"/>
      <c r="V96" s="80"/>
      <c r="W96" s="80"/>
      <c r="X96" s="80"/>
      <c r="Y96" s="80"/>
      <c r="Z96" s="106"/>
      <c r="AA96" s="106">
        <f t="shared" si="28"/>
        <v>0</v>
      </c>
      <c r="AB96" s="80"/>
      <c r="AC96" s="77"/>
      <c r="AD96" s="77"/>
      <c r="AE96" s="79"/>
      <c r="AF96" s="77"/>
      <c r="AG96" s="77"/>
      <c r="AH96" s="77"/>
      <c r="AI96" s="77"/>
      <c r="AJ96" s="80"/>
      <c r="AK96" s="77"/>
      <c r="AL96" s="77"/>
      <c r="AM96" s="77"/>
      <c r="AN96" s="77"/>
      <c r="AO96" s="77" t="s">
        <v>253</v>
      </c>
      <c r="AP96" s="77"/>
      <c r="AQ96" s="115"/>
      <c r="AR96" s="115"/>
      <c r="AS96" s="80">
        <v>0</v>
      </c>
    </row>
    <row r="97" spans="1:45" s="24" customFormat="1" ht="63">
      <c r="A97" s="20"/>
      <c r="B97" s="25" t="s">
        <v>134</v>
      </c>
      <c r="C97" s="22"/>
      <c r="D97" s="23"/>
      <c r="E97" s="23"/>
      <c r="F97" s="23"/>
      <c r="G97" s="77"/>
      <c r="H97" s="77"/>
      <c r="I97" s="77"/>
      <c r="J97" s="77"/>
      <c r="K97" s="77"/>
      <c r="L97" s="77"/>
      <c r="M97" s="77"/>
      <c r="N97" s="77"/>
      <c r="O97" s="79"/>
      <c r="P97" s="77"/>
      <c r="Q97" s="80">
        <v>0.48</v>
      </c>
      <c r="R97" s="80"/>
      <c r="S97" s="80">
        <f>Q97</f>
        <v>0.48</v>
      </c>
      <c r="T97" s="80"/>
      <c r="U97" s="80"/>
      <c r="V97" s="80"/>
      <c r="W97" s="80"/>
      <c r="X97" s="80"/>
      <c r="Y97" s="80"/>
      <c r="Z97" s="106"/>
      <c r="AA97" s="106">
        <f t="shared" si="28"/>
        <v>0</v>
      </c>
      <c r="AB97" s="80"/>
      <c r="AC97" s="77"/>
      <c r="AD97" s="77"/>
      <c r="AE97" s="79"/>
      <c r="AF97" s="77"/>
      <c r="AG97" s="77"/>
      <c r="AH97" s="77"/>
      <c r="AI97" s="77"/>
      <c r="AJ97" s="80"/>
      <c r="AK97" s="77"/>
      <c r="AL97" s="77"/>
      <c r="AM97" s="77"/>
      <c r="AN97" s="77"/>
      <c r="AO97" s="77" t="s">
        <v>253</v>
      </c>
      <c r="AP97" s="77"/>
      <c r="AQ97" s="115"/>
      <c r="AR97" s="115"/>
      <c r="AS97" s="80">
        <v>0</v>
      </c>
    </row>
    <row r="98" spans="1:45" s="24" customFormat="1" ht="94.5">
      <c r="A98" s="20"/>
      <c r="B98" s="25" t="s">
        <v>135</v>
      </c>
      <c r="C98" s="22"/>
      <c r="D98" s="23"/>
      <c r="E98" s="23"/>
      <c r="F98" s="23"/>
      <c r="G98" s="77"/>
      <c r="H98" s="77"/>
      <c r="I98" s="77"/>
      <c r="J98" s="77"/>
      <c r="K98" s="77"/>
      <c r="L98" s="77"/>
      <c r="M98" s="77"/>
      <c r="N98" s="77"/>
      <c r="O98" s="79"/>
      <c r="P98" s="77"/>
      <c r="Q98" s="80">
        <v>34.695999999999998</v>
      </c>
      <c r="R98" s="80"/>
      <c r="S98" s="80">
        <f>Q98-T98-U98</f>
        <v>30.879439999999999</v>
      </c>
      <c r="T98" s="80">
        <f>Q98*0.09</f>
        <v>3.1226399999999996</v>
      </c>
      <c r="U98" s="80">
        <f>Q98*0.02</f>
        <v>0.69391999999999998</v>
      </c>
      <c r="V98" s="80"/>
      <c r="W98" s="80"/>
      <c r="X98" s="80"/>
      <c r="Y98" s="80"/>
      <c r="Z98" s="126">
        <v>33.601999999999997</v>
      </c>
      <c r="AA98" s="106">
        <f t="shared" si="28"/>
        <v>39.650359999999992</v>
      </c>
      <c r="AB98" s="80"/>
      <c r="AC98" s="77"/>
      <c r="AD98" s="77"/>
      <c r="AE98" s="79"/>
      <c r="AF98" s="77"/>
      <c r="AG98" s="77"/>
      <c r="AH98" s="77"/>
      <c r="AI98" s="77"/>
      <c r="AJ98" s="80"/>
      <c r="AK98" s="77"/>
      <c r="AL98" s="77"/>
      <c r="AM98" s="77"/>
      <c r="AN98" s="77"/>
      <c r="AO98" s="77" t="s">
        <v>253</v>
      </c>
      <c r="AP98" s="77"/>
      <c r="AQ98" s="78" t="s">
        <v>291</v>
      </c>
      <c r="AR98" s="78" t="s">
        <v>287</v>
      </c>
      <c r="AS98" s="80">
        <v>0</v>
      </c>
    </row>
    <row r="99" spans="1:45" s="24" customFormat="1">
      <c r="A99" s="20"/>
      <c r="B99" s="25" t="s">
        <v>136</v>
      </c>
      <c r="C99" s="22"/>
      <c r="D99" s="23"/>
      <c r="E99" s="23"/>
      <c r="F99" s="23"/>
      <c r="G99" s="77"/>
      <c r="H99" s="77"/>
      <c r="I99" s="77"/>
      <c r="J99" s="77"/>
      <c r="K99" s="77"/>
      <c r="L99" s="77"/>
      <c r="M99" s="77"/>
      <c r="N99" s="77"/>
      <c r="O99" s="79"/>
      <c r="P99" s="77"/>
      <c r="Q99" s="80">
        <v>4.3209999999999997</v>
      </c>
      <c r="R99" s="80"/>
      <c r="S99" s="80">
        <f>Q99-T99-U99</f>
        <v>3.8456899999999998</v>
      </c>
      <c r="T99" s="80">
        <f>Q99*0.09</f>
        <v>0.38888999999999996</v>
      </c>
      <c r="U99" s="80">
        <f>Q99*0.02</f>
        <v>8.6419999999999997E-2</v>
      </c>
      <c r="V99" s="80"/>
      <c r="W99" s="80"/>
      <c r="X99" s="80"/>
      <c r="Y99" s="80"/>
      <c r="Z99" s="126">
        <v>5.2</v>
      </c>
      <c r="AA99" s="106">
        <f t="shared" si="28"/>
        <v>6.1360000000000001</v>
      </c>
      <c r="AB99" s="80"/>
      <c r="AC99" s="77"/>
      <c r="AD99" s="77"/>
      <c r="AE99" s="79"/>
      <c r="AF99" s="77"/>
      <c r="AG99" s="77"/>
      <c r="AH99" s="77"/>
      <c r="AI99" s="77"/>
      <c r="AJ99" s="80"/>
      <c r="AK99" s="77"/>
      <c r="AL99" s="77"/>
      <c r="AM99" s="77"/>
      <c r="AN99" s="77"/>
      <c r="AO99" s="77" t="s">
        <v>253</v>
      </c>
      <c r="AP99" s="77"/>
      <c r="AQ99" s="78" t="s">
        <v>288</v>
      </c>
      <c r="AR99" s="78" t="s">
        <v>289</v>
      </c>
      <c r="AS99" s="80">
        <v>0</v>
      </c>
    </row>
    <row r="100" spans="1:45" s="24" customFormat="1" ht="47.25">
      <c r="A100" s="20"/>
      <c r="B100" s="25" t="s">
        <v>137</v>
      </c>
      <c r="C100" s="22"/>
      <c r="D100" s="23"/>
      <c r="E100" s="23"/>
      <c r="F100" s="23"/>
      <c r="G100" s="77"/>
      <c r="H100" s="77"/>
      <c r="I100" s="77"/>
      <c r="J100" s="77"/>
      <c r="K100" s="77"/>
      <c r="L100" s="77"/>
      <c r="M100" s="77"/>
      <c r="N100" s="77"/>
      <c r="O100" s="79"/>
      <c r="P100" s="77"/>
      <c r="Q100" s="80">
        <v>9.9689999999999994</v>
      </c>
      <c r="R100" s="80"/>
      <c r="S100" s="80">
        <f>Q100-T100-U100</f>
        <v>8.8724100000000004</v>
      </c>
      <c r="T100" s="80">
        <f>Q100*0.09</f>
        <v>0.89720999999999995</v>
      </c>
      <c r="U100" s="80">
        <f>Q100*0.02</f>
        <v>0.19938</v>
      </c>
      <c r="V100" s="80"/>
      <c r="W100" s="80"/>
      <c r="X100" s="80"/>
      <c r="Y100" s="80"/>
      <c r="Z100" s="126">
        <v>11.994999999999999</v>
      </c>
      <c r="AA100" s="106">
        <f t="shared" si="28"/>
        <v>14.154099999999998</v>
      </c>
      <c r="AB100" s="80"/>
      <c r="AC100" s="77"/>
      <c r="AD100" s="77"/>
      <c r="AE100" s="79"/>
      <c r="AF100" s="77"/>
      <c r="AG100" s="77"/>
      <c r="AH100" s="77"/>
      <c r="AI100" s="77"/>
      <c r="AJ100" s="80"/>
      <c r="AK100" s="77"/>
      <c r="AL100" s="77"/>
      <c r="AM100" s="77"/>
      <c r="AN100" s="77"/>
      <c r="AO100" s="77" t="s">
        <v>253</v>
      </c>
      <c r="AP100" s="77"/>
      <c r="AQ100" s="78" t="s">
        <v>290</v>
      </c>
      <c r="AR100" s="78" t="s">
        <v>292</v>
      </c>
      <c r="AS100" s="80">
        <v>0</v>
      </c>
    </row>
    <row r="101" spans="1:45" s="24" customFormat="1" ht="63">
      <c r="A101" s="20"/>
      <c r="B101" s="25" t="s">
        <v>138</v>
      </c>
      <c r="C101" s="22"/>
      <c r="D101" s="23"/>
      <c r="E101" s="23"/>
      <c r="F101" s="23"/>
      <c r="G101" s="77"/>
      <c r="H101" s="77"/>
      <c r="I101" s="77"/>
      <c r="J101" s="77"/>
      <c r="K101" s="77"/>
      <c r="L101" s="77"/>
      <c r="M101" s="77"/>
      <c r="N101" s="77"/>
      <c r="O101" s="79"/>
      <c r="P101" s="77"/>
      <c r="Q101" s="80">
        <v>6.7729999999999997</v>
      </c>
      <c r="R101" s="80"/>
      <c r="S101" s="80">
        <f>Q101-T101-U101</f>
        <v>6.0279699999999998</v>
      </c>
      <c r="T101" s="80">
        <f>Q101*0.09</f>
        <v>0.60956999999999995</v>
      </c>
      <c r="U101" s="80">
        <f>Q101*0.02</f>
        <v>0.13546</v>
      </c>
      <c r="V101" s="80"/>
      <c r="W101" s="80"/>
      <c r="X101" s="80"/>
      <c r="Y101" s="80"/>
      <c r="Z101" s="126">
        <v>8.1539999999999999</v>
      </c>
      <c r="AA101" s="106">
        <f t="shared" si="28"/>
        <v>9.6217199999999998</v>
      </c>
      <c r="AB101" s="80"/>
      <c r="AC101" s="77"/>
      <c r="AD101" s="77"/>
      <c r="AE101" s="79"/>
      <c r="AF101" s="77"/>
      <c r="AG101" s="77"/>
      <c r="AH101" s="77"/>
      <c r="AI101" s="77"/>
      <c r="AJ101" s="80"/>
      <c r="AK101" s="77"/>
      <c r="AL101" s="77"/>
      <c r="AM101" s="77"/>
      <c r="AN101" s="77"/>
      <c r="AO101" s="77" t="s">
        <v>253</v>
      </c>
      <c r="AP101" s="77"/>
      <c r="AQ101" s="78" t="s">
        <v>322</v>
      </c>
      <c r="AR101" s="78" t="s">
        <v>323</v>
      </c>
      <c r="AS101" s="80">
        <v>0</v>
      </c>
    </row>
    <row r="102" spans="1:45" s="24" customFormat="1" ht="31.5">
      <c r="A102" s="20"/>
      <c r="B102" s="25" t="s">
        <v>139</v>
      </c>
      <c r="C102" s="22"/>
      <c r="D102" s="23"/>
      <c r="E102" s="23"/>
      <c r="F102" s="23"/>
      <c r="G102" s="77"/>
      <c r="H102" s="77"/>
      <c r="I102" s="77"/>
      <c r="J102" s="77"/>
      <c r="K102" s="77"/>
      <c r="L102" s="77"/>
      <c r="M102" s="77"/>
      <c r="N102" s="77"/>
      <c r="O102" s="79"/>
      <c r="P102" s="77"/>
      <c r="Q102" s="80">
        <v>0.02</v>
      </c>
      <c r="R102" s="80"/>
      <c r="S102" s="80">
        <f>Q102-T102-U102</f>
        <v>-1.7999999999999995E-3</v>
      </c>
      <c r="T102" s="80">
        <f>Q102*0.09</f>
        <v>1.8E-3</v>
      </c>
      <c r="U102" s="80">
        <f>Q102</f>
        <v>0.02</v>
      </c>
      <c r="V102" s="80"/>
      <c r="W102" s="80"/>
      <c r="X102" s="80"/>
      <c r="Y102" s="80"/>
      <c r="Z102" s="106"/>
      <c r="AA102" s="106">
        <f t="shared" si="28"/>
        <v>0</v>
      </c>
      <c r="AB102" s="80"/>
      <c r="AC102" s="77"/>
      <c r="AD102" s="77"/>
      <c r="AE102" s="79"/>
      <c r="AF102" s="77"/>
      <c r="AG102" s="77"/>
      <c r="AH102" s="77"/>
      <c r="AI102" s="77"/>
      <c r="AJ102" s="80"/>
      <c r="AK102" s="77"/>
      <c r="AL102" s="77"/>
      <c r="AM102" s="77"/>
      <c r="AN102" s="77"/>
      <c r="AO102" s="77" t="s">
        <v>253</v>
      </c>
      <c r="AP102" s="77"/>
      <c r="AQ102" s="115"/>
      <c r="AR102" s="115"/>
      <c r="AS102" s="80">
        <f>AA102/(1.02*1.015*1.01)</f>
        <v>0</v>
      </c>
    </row>
    <row r="103" spans="1:45" s="17" customFormat="1">
      <c r="A103" s="8" t="s">
        <v>60</v>
      </c>
      <c r="B103" s="15" t="s">
        <v>61</v>
      </c>
      <c r="C103" s="14"/>
      <c r="D103" s="16">
        <f>D104+D107+D115</f>
        <v>0</v>
      </c>
      <c r="E103" s="16">
        <f>E104+E107+E115</f>
        <v>0</v>
      </c>
      <c r="F103" s="16">
        <f>F104+F107+F115</f>
        <v>0</v>
      </c>
      <c r="G103" s="75"/>
      <c r="H103" s="75"/>
      <c r="I103" s="75"/>
      <c r="J103" s="75"/>
      <c r="K103" s="75"/>
      <c r="L103" s="75"/>
      <c r="M103" s="75"/>
      <c r="N103" s="75"/>
      <c r="O103" s="94">
        <f t="shared" ref="O103:Y103" si="36">O104+O107+O115</f>
        <v>0</v>
      </c>
      <c r="P103" s="75">
        <f t="shared" si="36"/>
        <v>0</v>
      </c>
      <c r="Q103" s="76">
        <f t="shared" si="36"/>
        <v>78.557999999999993</v>
      </c>
      <c r="R103" s="76">
        <f t="shared" si="36"/>
        <v>0</v>
      </c>
      <c r="S103" s="76">
        <f t="shared" si="36"/>
        <v>29.972939999999998</v>
      </c>
      <c r="T103" s="76">
        <f t="shared" si="36"/>
        <v>47.017800000000001</v>
      </c>
      <c r="U103" s="76">
        <f t="shared" si="36"/>
        <v>1.5672600000000001</v>
      </c>
      <c r="V103" s="76">
        <f t="shared" si="36"/>
        <v>0</v>
      </c>
      <c r="W103" s="76">
        <f t="shared" si="36"/>
        <v>0</v>
      </c>
      <c r="X103" s="76">
        <f t="shared" si="36"/>
        <v>0</v>
      </c>
      <c r="Y103" s="76">
        <f t="shared" si="36"/>
        <v>0</v>
      </c>
      <c r="Z103" s="106"/>
      <c r="AA103" s="106">
        <f t="shared" si="28"/>
        <v>0</v>
      </c>
      <c r="AB103" s="76"/>
      <c r="AC103" s="75"/>
      <c r="AD103" s="75"/>
      <c r="AE103" s="94">
        <f>AE104+AE107+AE115</f>
        <v>0</v>
      </c>
      <c r="AF103" s="75"/>
      <c r="AG103" s="75"/>
      <c r="AH103" s="75"/>
      <c r="AI103" s="75"/>
      <c r="AJ103" s="76">
        <f t="shared" ref="AJ103:AP103" si="37">AJ104+AJ107+AJ115</f>
        <v>0</v>
      </c>
      <c r="AK103" s="75">
        <f t="shared" si="37"/>
        <v>0</v>
      </c>
      <c r="AL103" s="75">
        <f t="shared" si="37"/>
        <v>0</v>
      </c>
      <c r="AM103" s="75">
        <f t="shared" si="37"/>
        <v>0</v>
      </c>
      <c r="AN103" s="75">
        <f t="shared" si="37"/>
        <v>0</v>
      </c>
      <c r="AO103" s="75">
        <f t="shared" si="37"/>
        <v>0</v>
      </c>
      <c r="AP103" s="75">
        <f t="shared" si="37"/>
        <v>0</v>
      </c>
      <c r="AQ103" s="114"/>
      <c r="AR103" s="114"/>
      <c r="AS103" s="76">
        <f>AS104+AS107+AS115</f>
        <v>1.8540000000000001</v>
      </c>
    </row>
    <row r="104" spans="1:45" s="17" customFormat="1">
      <c r="A104" s="8"/>
      <c r="B104" s="15" t="s">
        <v>62</v>
      </c>
      <c r="C104" s="14"/>
      <c r="D104" s="16">
        <f t="shared" ref="D104:AP104" si="38">SUBTOTAL(9,D105:D106)</f>
        <v>0</v>
      </c>
      <c r="E104" s="16">
        <f t="shared" si="38"/>
        <v>0</v>
      </c>
      <c r="F104" s="16">
        <f t="shared" si="38"/>
        <v>0</v>
      </c>
      <c r="G104" s="75"/>
      <c r="H104" s="75"/>
      <c r="I104" s="75"/>
      <c r="J104" s="75"/>
      <c r="K104" s="75"/>
      <c r="L104" s="75"/>
      <c r="M104" s="75"/>
      <c r="N104" s="75"/>
      <c r="O104" s="94">
        <f t="shared" si="38"/>
        <v>0</v>
      </c>
      <c r="P104" s="75">
        <f t="shared" si="38"/>
        <v>0</v>
      </c>
      <c r="Q104" s="76">
        <f t="shared" si="38"/>
        <v>0</v>
      </c>
      <c r="R104" s="76">
        <f t="shared" si="38"/>
        <v>0</v>
      </c>
      <c r="S104" s="76">
        <f t="shared" si="38"/>
        <v>0</v>
      </c>
      <c r="T104" s="76">
        <f t="shared" si="38"/>
        <v>0</v>
      </c>
      <c r="U104" s="76">
        <f t="shared" si="38"/>
        <v>0</v>
      </c>
      <c r="V104" s="76">
        <f t="shared" si="38"/>
        <v>0</v>
      </c>
      <c r="W104" s="76">
        <f t="shared" si="38"/>
        <v>0</v>
      </c>
      <c r="X104" s="76">
        <f t="shared" si="38"/>
        <v>0</v>
      </c>
      <c r="Y104" s="76">
        <f t="shared" si="38"/>
        <v>0</v>
      </c>
      <c r="Z104" s="106"/>
      <c r="AA104" s="106">
        <f t="shared" si="28"/>
        <v>0</v>
      </c>
      <c r="AB104" s="76"/>
      <c r="AC104" s="75"/>
      <c r="AD104" s="75"/>
      <c r="AE104" s="94">
        <f t="shared" si="38"/>
        <v>0</v>
      </c>
      <c r="AF104" s="75"/>
      <c r="AG104" s="75"/>
      <c r="AH104" s="75"/>
      <c r="AI104" s="75"/>
      <c r="AJ104" s="76">
        <f t="shared" si="38"/>
        <v>0</v>
      </c>
      <c r="AK104" s="75">
        <f t="shared" si="38"/>
        <v>0</v>
      </c>
      <c r="AL104" s="75">
        <f>SUBTOTAL(9,AL105:AL106)</f>
        <v>0</v>
      </c>
      <c r="AM104" s="75">
        <f t="shared" si="38"/>
        <v>0</v>
      </c>
      <c r="AN104" s="75">
        <f t="shared" si="38"/>
        <v>0</v>
      </c>
      <c r="AO104" s="75">
        <f t="shared" si="38"/>
        <v>0</v>
      </c>
      <c r="AP104" s="75">
        <f t="shared" si="38"/>
        <v>0</v>
      </c>
      <c r="AQ104" s="114"/>
      <c r="AR104" s="114"/>
      <c r="AS104" s="76">
        <f>SUBTOTAL(9,AS105:AS106)</f>
        <v>0</v>
      </c>
    </row>
    <row r="105" spans="1:45" s="24" customFormat="1">
      <c r="A105" s="20"/>
      <c r="B105" s="26"/>
      <c r="C105" s="22"/>
      <c r="D105" s="23"/>
      <c r="E105" s="23"/>
      <c r="F105" s="23"/>
      <c r="G105" s="77"/>
      <c r="H105" s="77"/>
      <c r="I105" s="77"/>
      <c r="J105" s="77"/>
      <c r="K105" s="77"/>
      <c r="L105" s="77"/>
      <c r="M105" s="77"/>
      <c r="N105" s="77"/>
      <c r="O105" s="79"/>
      <c r="P105" s="77"/>
      <c r="Q105" s="80"/>
      <c r="R105" s="80"/>
      <c r="S105" s="80"/>
      <c r="T105" s="80"/>
      <c r="U105" s="80"/>
      <c r="V105" s="80"/>
      <c r="W105" s="80"/>
      <c r="X105" s="80"/>
      <c r="Y105" s="80"/>
      <c r="Z105" s="106"/>
      <c r="AA105" s="106">
        <f t="shared" si="28"/>
        <v>0</v>
      </c>
      <c r="AB105" s="80"/>
      <c r="AC105" s="77"/>
      <c r="AD105" s="77"/>
      <c r="AE105" s="79"/>
      <c r="AF105" s="77"/>
      <c r="AG105" s="77"/>
      <c r="AH105" s="77"/>
      <c r="AI105" s="77"/>
      <c r="AJ105" s="80"/>
      <c r="AK105" s="77"/>
      <c r="AL105" s="77"/>
      <c r="AM105" s="77"/>
      <c r="AN105" s="77"/>
      <c r="AO105" s="77"/>
      <c r="AP105" s="77"/>
      <c r="AQ105" s="115"/>
      <c r="AR105" s="115"/>
      <c r="AS105" s="80"/>
    </row>
    <row r="106" spans="1:45" s="24" customFormat="1">
      <c r="A106" s="20"/>
      <c r="B106" s="26"/>
      <c r="C106" s="22"/>
      <c r="D106" s="23"/>
      <c r="E106" s="23"/>
      <c r="F106" s="23"/>
      <c r="G106" s="77"/>
      <c r="H106" s="77"/>
      <c r="I106" s="77"/>
      <c r="J106" s="77"/>
      <c r="K106" s="77"/>
      <c r="L106" s="77"/>
      <c r="M106" s="77"/>
      <c r="N106" s="77"/>
      <c r="O106" s="79"/>
      <c r="P106" s="77"/>
      <c r="Q106" s="80"/>
      <c r="R106" s="80"/>
      <c r="S106" s="80"/>
      <c r="T106" s="80"/>
      <c r="U106" s="80"/>
      <c r="V106" s="80"/>
      <c r="W106" s="80"/>
      <c r="X106" s="80"/>
      <c r="Y106" s="80"/>
      <c r="Z106" s="106"/>
      <c r="AA106" s="106">
        <f t="shared" si="28"/>
        <v>0</v>
      </c>
      <c r="AB106" s="80"/>
      <c r="AC106" s="77"/>
      <c r="AD106" s="77"/>
      <c r="AE106" s="79"/>
      <c r="AF106" s="77"/>
      <c r="AG106" s="77"/>
      <c r="AH106" s="77"/>
      <c r="AI106" s="77"/>
      <c r="AJ106" s="80"/>
      <c r="AK106" s="77"/>
      <c r="AL106" s="77"/>
      <c r="AM106" s="77"/>
      <c r="AN106" s="77"/>
      <c r="AO106" s="77"/>
      <c r="AP106" s="77"/>
      <c r="AQ106" s="115"/>
      <c r="AR106" s="115"/>
      <c r="AS106" s="80"/>
    </row>
    <row r="107" spans="1:45" s="17" customFormat="1">
      <c r="A107" s="8"/>
      <c r="B107" s="15" t="s">
        <v>63</v>
      </c>
      <c r="C107" s="14"/>
      <c r="D107" s="16">
        <f t="shared" ref="D107:AP107" si="39">SUBTOTAL(9,D108:D114)</f>
        <v>0</v>
      </c>
      <c r="E107" s="16">
        <f t="shared" si="39"/>
        <v>0</v>
      </c>
      <c r="F107" s="16">
        <f t="shared" si="39"/>
        <v>0</v>
      </c>
      <c r="G107" s="75"/>
      <c r="H107" s="75"/>
      <c r="I107" s="75"/>
      <c r="J107" s="75"/>
      <c r="K107" s="75"/>
      <c r="L107" s="75"/>
      <c r="M107" s="75"/>
      <c r="N107" s="75"/>
      <c r="O107" s="94">
        <f t="shared" si="39"/>
        <v>0</v>
      </c>
      <c r="P107" s="75">
        <f t="shared" si="39"/>
        <v>0</v>
      </c>
      <c r="Q107" s="76">
        <f t="shared" si="39"/>
        <v>78.363</v>
      </c>
      <c r="R107" s="76">
        <f t="shared" si="39"/>
        <v>0</v>
      </c>
      <c r="S107" s="76">
        <f t="shared" si="39"/>
        <v>29.777939999999997</v>
      </c>
      <c r="T107" s="76">
        <f t="shared" si="39"/>
        <v>47.017800000000001</v>
      </c>
      <c r="U107" s="76">
        <f t="shared" si="39"/>
        <v>1.5672600000000001</v>
      </c>
      <c r="V107" s="76">
        <f t="shared" si="39"/>
        <v>0</v>
      </c>
      <c r="W107" s="76">
        <f t="shared" si="39"/>
        <v>0</v>
      </c>
      <c r="X107" s="76">
        <f t="shared" si="39"/>
        <v>0</v>
      </c>
      <c r="Y107" s="76">
        <f t="shared" si="39"/>
        <v>0</v>
      </c>
      <c r="Z107" s="106"/>
      <c r="AA107" s="106">
        <f t="shared" si="28"/>
        <v>0</v>
      </c>
      <c r="AB107" s="76"/>
      <c r="AC107" s="75"/>
      <c r="AD107" s="75"/>
      <c r="AE107" s="94">
        <f t="shared" si="39"/>
        <v>0</v>
      </c>
      <c r="AF107" s="75"/>
      <c r="AG107" s="75"/>
      <c r="AH107" s="75"/>
      <c r="AI107" s="75"/>
      <c r="AJ107" s="76">
        <f t="shared" si="39"/>
        <v>0</v>
      </c>
      <c r="AK107" s="75">
        <f t="shared" si="39"/>
        <v>0</v>
      </c>
      <c r="AL107" s="75">
        <f>SUBTOTAL(9,AL108:AL114)</f>
        <v>0</v>
      </c>
      <c r="AM107" s="75">
        <f t="shared" si="39"/>
        <v>0</v>
      </c>
      <c r="AN107" s="75">
        <f t="shared" si="39"/>
        <v>0</v>
      </c>
      <c r="AO107" s="75">
        <f t="shared" si="39"/>
        <v>0</v>
      </c>
      <c r="AP107" s="75">
        <f t="shared" si="39"/>
        <v>0</v>
      </c>
      <c r="AQ107" s="114"/>
      <c r="AR107" s="114"/>
      <c r="AS107" s="76">
        <f>SUBTOTAL(9,AS108:AS114)</f>
        <v>1.8540000000000001</v>
      </c>
    </row>
    <row r="108" spans="1:45" s="24" customFormat="1">
      <c r="A108" s="20"/>
      <c r="B108" s="25" t="s">
        <v>293</v>
      </c>
      <c r="C108" s="22"/>
      <c r="D108" s="23"/>
      <c r="E108" s="23"/>
      <c r="F108" s="23"/>
      <c r="G108" s="77"/>
      <c r="H108" s="77"/>
      <c r="I108" s="77"/>
      <c r="J108" s="77"/>
      <c r="K108" s="77"/>
      <c r="L108" s="77"/>
      <c r="M108" s="77"/>
      <c r="N108" s="77"/>
      <c r="O108" s="79"/>
      <c r="P108" s="77"/>
      <c r="Q108" s="80">
        <v>78.363</v>
      </c>
      <c r="R108" s="80"/>
      <c r="S108" s="80">
        <f>Q108-T108-U108</f>
        <v>29.777939999999997</v>
      </c>
      <c r="T108" s="80">
        <f>Q108*0.6</f>
        <v>47.017800000000001</v>
      </c>
      <c r="U108" s="80">
        <f>Q108*0.02</f>
        <v>1.5672600000000001</v>
      </c>
      <c r="V108" s="80"/>
      <c r="W108" s="80"/>
      <c r="X108" s="80"/>
      <c r="Y108" s="80"/>
      <c r="Z108" s="126">
        <v>89.197000000000003</v>
      </c>
      <c r="AA108" s="106">
        <f t="shared" si="28"/>
        <v>105.25246</v>
      </c>
      <c r="AB108" s="80"/>
      <c r="AC108" s="77"/>
      <c r="AD108" s="77"/>
      <c r="AE108" s="79"/>
      <c r="AF108" s="77"/>
      <c r="AG108" s="77"/>
      <c r="AH108" s="77"/>
      <c r="AI108" s="77"/>
      <c r="AJ108" s="80"/>
      <c r="AK108" s="77"/>
      <c r="AL108" s="77"/>
      <c r="AM108" s="77" t="s">
        <v>253</v>
      </c>
      <c r="AN108" s="77"/>
      <c r="AO108" s="77"/>
      <c r="AP108" s="77"/>
      <c r="AQ108" s="115"/>
      <c r="AR108" s="115"/>
      <c r="AS108" s="80"/>
    </row>
    <row r="109" spans="1:45" s="24" customFormat="1" ht="89.25" customHeight="1">
      <c r="A109" s="20"/>
      <c r="B109" s="26" t="s">
        <v>294</v>
      </c>
      <c r="C109" s="22"/>
      <c r="D109" s="23"/>
      <c r="E109" s="23"/>
      <c r="F109" s="23"/>
      <c r="G109" s="77"/>
      <c r="H109" s="77"/>
      <c r="I109" s="77"/>
      <c r="J109" s="77"/>
      <c r="K109" s="77"/>
      <c r="L109" s="77"/>
      <c r="M109" s="77"/>
      <c r="N109" s="77"/>
      <c r="O109" s="79"/>
      <c r="P109" s="77"/>
      <c r="Q109" s="80"/>
      <c r="R109" s="80"/>
      <c r="S109" s="80"/>
      <c r="T109" s="80"/>
      <c r="U109" s="80"/>
      <c r="V109" s="80"/>
      <c r="W109" s="80"/>
      <c r="X109" s="80"/>
      <c r="Y109" s="80"/>
      <c r="Z109" s="106"/>
      <c r="AA109" s="106"/>
      <c r="AB109" s="80"/>
      <c r="AC109" s="77"/>
      <c r="AD109" s="77"/>
      <c r="AE109" s="79"/>
      <c r="AF109" s="77"/>
      <c r="AG109" s="77"/>
      <c r="AH109" s="77"/>
      <c r="AI109" s="77"/>
      <c r="AJ109" s="80"/>
      <c r="AK109" s="77"/>
      <c r="AL109" s="77"/>
      <c r="AM109" s="77" t="s">
        <v>253</v>
      </c>
      <c r="AN109" s="77"/>
      <c r="AO109" s="77"/>
      <c r="AP109" s="77"/>
      <c r="AQ109" s="78" t="s">
        <v>315</v>
      </c>
      <c r="AR109" s="78" t="s">
        <v>317</v>
      </c>
      <c r="AS109" s="80">
        <v>0.94</v>
      </c>
    </row>
    <row r="110" spans="1:45" s="24" customFormat="1" ht="110.25">
      <c r="A110" s="20"/>
      <c r="B110" s="26" t="s">
        <v>295</v>
      </c>
      <c r="C110" s="22"/>
      <c r="D110" s="23"/>
      <c r="E110" s="23"/>
      <c r="F110" s="23"/>
      <c r="G110" s="77"/>
      <c r="H110" s="77"/>
      <c r="I110" s="77"/>
      <c r="J110" s="77"/>
      <c r="K110" s="77"/>
      <c r="L110" s="77"/>
      <c r="M110" s="77"/>
      <c r="N110" s="77"/>
      <c r="O110" s="79"/>
      <c r="P110" s="77"/>
      <c r="Q110" s="80"/>
      <c r="R110" s="80"/>
      <c r="S110" s="80"/>
      <c r="T110" s="80"/>
      <c r="U110" s="80"/>
      <c r="V110" s="80"/>
      <c r="W110" s="80"/>
      <c r="X110" s="80"/>
      <c r="Y110" s="80"/>
      <c r="Z110" s="106"/>
      <c r="AA110" s="106"/>
      <c r="AB110" s="80"/>
      <c r="AC110" s="77"/>
      <c r="AD110" s="77"/>
      <c r="AE110" s="79"/>
      <c r="AF110" s="77"/>
      <c r="AG110" s="77"/>
      <c r="AH110" s="77"/>
      <c r="AI110" s="77"/>
      <c r="AJ110" s="80"/>
      <c r="AK110" s="77"/>
      <c r="AL110" s="77"/>
      <c r="AM110" s="77" t="s">
        <v>253</v>
      </c>
      <c r="AN110" s="77"/>
      <c r="AO110" s="77"/>
      <c r="AP110" s="77"/>
      <c r="AQ110" s="78" t="s">
        <v>336</v>
      </c>
      <c r="AR110" s="78" t="s">
        <v>316</v>
      </c>
      <c r="AS110" s="80">
        <v>0.91400000000000003</v>
      </c>
    </row>
    <row r="111" spans="1:45" s="24" customFormat="1">
      <c r="A111" s="20"/>
      <c r="B111" s="26"/>
      <c r="C111" s="22"/>
      <c r="D111" s="23"/>
      <c r="E111" s="23"/>
      <c r="F111" s="23"/>
      <c r="G111" s="77"/>
      <c r="H111" s="77"/>
      <c r="I111" s="77"/>
      <c r="J111" s="77"/>
      <c r="K111" s="77"/>
      <c r="L111" s="77"/>
      <c r="M111" s="77"/>
      <c r="N111" s="77"/>
      <c r="O111" s="79"/>
      <c r="P111" s="77"/>
      <c r="Q111" s="80"/>
      <c r="R111" s="80"/>
      <c r="S111" s="80"/>
      <c r="T111" s="80"/>
      <c r="U111" s="80"/>
      <c r="V111" s="80"/>
      <c r="W111" s="80"/>
      <c r="X111" s="80"/>
      <c r="Y111" s="80"/>
      <c r="Z111" s="106"/>
      <c r="AA111" s="106">
        <f t="shared" si="28"/>
        <v>0</v>
      </c>
      <c r="AB111" s="80"/>
      <c r="AC111" s="77"/>
      <c r="AD111" s="77"/>
      <c r="AE111" s="79"/>
      <c r="AF111" s="77"/>
      <c r="AG111" s="77"/>
      <c r="AH111" s="77"/>
      <c r="AI111" s="77"/>
      <c r="AJ111" s="80"/>
      <c r="AK111" s="77"/>
      <c r="AL111" s="77"/>
      <c r="AM111" s="77" t="s">
        <v>253</v>
      </c>
      <c r="AN111" s="77"/>
      <c r="AO111" s="77"/>
      <c r="AP111" s="77"/>
      <c r="AQ111" s="115"/>
      <c r="AR111" s="115"/>
      <c r="AS111" s="80"/>
    </row>
    <row r="112" spans="1:45" s="24" customFormat="1">
      <c r="A112" s="20"/>
      <c r="B112" s="26"/>
      <c r="C112" s="22"/>
      <c r="D112" s="23"/>
      <c r="E112" s="23"/>
      <c r="F112" s="23"/>
      <c r="G112" s="77"/>
      <c r="H112" s="77"/>
      <c r="I112" s="77"/>
      <c r="J112" s="77"/>
      <c r="K112" s="77"/>
      <c r="L112" s="77"/>
      <c r="M112" s="77"/>
      <c r="N112" s="77"/>
      <c r="O112" s="79"/>
      <c r="P112" s="77"/>
      <c r="Q112" s="80"/>
      <c r="R112" s="80"/>
      <c r="S112" s="80"/>
      <c r="T112" s="80"/>
      <c r="U112" s="80"/>
      <c r="V112" s="80"/>
      <c r="W112" s="80"/>
      <c r="X112" s="80"/>
      <c r="Y112" s="80"/>
      <c r="Z112" s="106"/>
      <c r="AA112" s="106">
        <f t="shared" si="28"/>
        <v>0</v>
      </c>
      <c r="AB112" s="80"/>
      <c r="AC112" s="77"/>
      <c r="AD112" s="77"/>
      <c r="AE112" s="79"/>
      <c r="AF112" s="77"/>
      <c r="AG112" s="77"/>
      <c r="AH112" s="77"/>
      <c r="AI112" s="77"/>
      <c r="AJ112" s="80"/>
      <c r="AK112" s="77"/>
      <c r="AL112" s="77"/>
      <c r="AM112" s="77" t="s">
        <v>253</v>
      </c>
      <c r="AN112" s="77"/>
      <c r="AO112" s="77"/>
      <c r="AP112" s="77"/>
      <c r="AQ112" s="115"/>
      <c r="AR112" s="115"/>
      <c r="AS112" s="80"/>
    </row>
    <row r="113" spans="1:45" s="24" customFormat="1">
      <c r="A113" s="20"/>
      <c r="B113" s="26"/>
      <c r="C113" s="22"/>
      <c r="D113" s="23"/>
      <c r="E113" s="23"/>
      <c r="F113" s="23"/>
      <c r="G113" s="77"/>
      <c r="H113" s="77"/>
      <c r="I113" s="77"/>
      <c r="J113" s="77"/>
      <c r="K113" s="77"/>
      <c r="L113" s="77"/>
      <c r="M113" s="77"/>
      <c r="N113" s="77"/>
      <c r="O113" s="79"/>
      <c r="P113" s="77"/>
      <c r="Q113" s="80"/>
      <c r="R113" s="80"/>
      <c r="S113" s="80"/>
      <c r="T113" s="80"/>
      <c r="U113" s="80"/>
      <c r="V113" s="80"/>
      <c r="W113" s="80"/>
      <c r="X113" s="80"/>
      <c r="Y113" s="80"/>
      <c r="Z113" s="106"/>
      <c r="AA113" s="106">
        <f t="shared" si="28"/>
        <v>0</v>
      </c>
      <c r="AB113" s="80"/>
      <c r="AC113" s="77"/>
      <c r="AD113" s="77"/>
      <c r="AE113" s="79"/>
      <c r="AF113" s="77"/>
      <c r="AG113" s="77"/>
      <c r="AH113" s="77"/>
      <c r="AI113" s="77"/>
      <c r="AJ113" s="80"/>
      <c r="AK113" s="77"/>
      <c r="AL113" s="77"/>
      <c r="AM113" s="77" t="s">
        <v>253</v>
      </c>
      <c r="AN113" s="77"/>
      <c r="AO113" s="77"/>
      <c r="AP113" s="77"/>
      <c r="AQ113" s="115"/>
      <c r="AR113" s="115"/>
      <c r="AS113" s="80"/>
    </row>
    <row r="114" spans="1:45" s="24" customFormat="1">
      <c r="A114" s="20"/>
      <c r="B114" s="26"/>
      <c r="C114" s="22"/>
      <c r="D114" s="23"/>
      <c r="E114" s="23"/>
      <c r="F114" s="23"/>
      <c r="G114" s="77"/>
      <c r="H114" s="77"/>
      <c r="I114" s="77"/>
      <c r="J114" s="77"/>
      <c r="K114" s="77"/>
      <c r="L114" s="77"/>
      <c r="M114" s="77"/>
      <c r="N114" s="77"/>
      <c r="O114" s="79"/>
      <c r="P114" s="77"/>
      <c r="Q114" s="80"/>
      <c r="R114" s="80"/>
      <c r="S114" s="80"/>
      <c r="T114" s="80"/>
      <c r="U114" s="80"/>
      <c r="V114" s="80"/>
      <c r="W114" s="80"/>
      <c r="X114" s="80"/>
      <c r="Y114" s="80"/>
      <c r="Z114" s="106"/>
      <c r="AA114" s="106">
        <f t="shared" si="28"/>
        <v>0</v>
      </c>
      <c r="AB114" s="80"/>
      <c r="AC114" s="77"/>
      <c r="AD114" s="77"/>
      <c r="AE114" s="79"/>
      <c r="AF114" s="77"/>
      <c r="AG114" s="77"/>
      <c r="AH114" s="77"/>
      <c r="AI114" s="77"/>
      <c r="AJ114" s="80"/>
      <c r="AK114" s="77"/>
      <c r="AL114" s="77"/>
      <c r="AM114" s="77" t="s">
        <v>253</v>
      </c>
      <c r="AN114" s="77"/>
      <c r="AO114" s="77"/>
      <c r="AP114" s="77"/>
      <c r="AQ114" s="115"/>
      <c r="AR114" s="115"/>
      <c r="AS114" s="80"/>
    </row>
    <row r="115" spans="1:45" s="17" customFormat="1" ht="31.5">
      <c r="A115" s="8"/>
      <c r="B115" s="15" t="s">
        <v>64</v>
      </c>
      <c r="C115" s="14"/>
      <c r="D115" s="16">
        <f t="shared" ref="D115:AP115" si="40">SUBTOTAL(9,D116:D118)</f>
        <v>0</v>
      </c>
      <c r="E115" s="16">
        <f t="shared" si="40"/>
        <v>0</v>
      </c>
      <c r="F115" s="16">
        <f t="shared" si="40"/>
        <v>0</v>
      </c>
      <c r="G115" s="75"/>
      <c r="H115" s="75"/>
      <c r="I115" s="75"/>
      <c r="J115" s="75"/>
      <c r="K115" s="75"/>
      <c r="L115" s="75"/>
      <c r="M115" s="75"/>
      <c r="N115" s="75"/>
      <c r="O115" s="94">
        <f t="shared" si="40"/>
        <v>0</v>
      </c>
      <c r="P115" s="75">
        <f t="shared" si="40"/>
        <v>0</v>
      </c>
      <c r="Q115" s="76">
        <f t="shared" si="40"/>
        <v>0.19500000000000001</v>
      </c>
      <c r="R115" s="76">
        <f t="shared" si="40"/>
        <v>0</v>
      </c>
      <c r="S115" s="76">
        <f t="shared" si="40"/>
        <v>0.19500000000000001</v>
      </c>
      <c r="T115" s="76">
        <f t="shared" si="40"/>
        <v>0</v>
      </c>
      <c r="U115" s="76">
        <f t="shared" si="40"/>
        <v>0</v>
      </c>
      <c r="V115" s="76">
        <f t="shared" si="40"/>
        <v>0</v>
      </c>
      <c r="W115" s="76">
        <f t="shared" si="40"/>
        <v>0</v>
      </c>
      <c r="X115" s="76">
        <f t="shared" si="40"/>
        <v>0</v>
      </c>
      <c r="Y115" s="76">
        <f t="shared" si="40"/>
        <v>0</v>
      </c>
      <c r="Z115" s="106"/>
      <c r="AA115" s="106">
        <f t="shared" si="28"/>
        <v>0</v>
      </c>
      <c r="AB115" s="76"/>
      <c r="AC115" s="75"/>
      <c r="AD115" s="75"/>
      <c r="AE115" s="94">
        <f t="shared" si="40"/>
        <v>0</v>
      </c>
      <c r="AF115" s="75"/>
      <c r="AG115" s="75"/>
      <c r="AH115" s="75"/>
      <c r="AI115" s="75"/>
      <c r="AJ115" s="76">
        <f t="shared" si="40"/>
        <v>0</v>
      </c>
      <c r="AK115" s="75">
        <f t="shared" si="40"/>
        <v>0</v>
      </c>
      <c r="AL115" s="75">
        <f>SUBTOTAL(9,AL116:AL118)</f>
        <v>0</v>
      </c>
      <c r="AM115" s="75">
        <f t="shared" si="40"/>
        <v>0</v>
      </c>
      <c r="AN115" s="75">
        <f t="shared" si="40"/>
        <v>0</v>
      </c>
      <c r="AO115" s="75">
        <f t="shared" si="40"/>
        <v>0</v>
      </c>
      <c r="AP115" s="75">
        <f t="shared" si="40"/>
        <v>0</v>
      </c>
      <c r="AQ115" s="114"/>
      <c r="AR115" s="114"/>
      <c r="AS115" s="76">
        <f>SUBTOTAL(9,AS116:AS118)</f>
        <v>0</v>
      </c>
    </row>
    <row r="116" spans="1:45" s="24" customFormat="1">
      <c r="A116" s="20"/>
      <c r="B116" s="27" t="s">
        <v>140</v>
      </c>
      <c r="C116" s="22"/>
      <c r="D116" s="23"/>
      <c r="E116" s="23"/>
      <c r="F116" s="23"/>
      <c r="G116" s="77"/>
      <c r="H116" s="77"/>
      <c r="I116" s="77"/>
      <c r="J116" s="77"/>
      <c r="K116" s="77"/>
      <c r="L116" s="77"/>
      <c r="M116" s="77"/>
      <c r="N116" s="77"/>
      <c r="O116" s="79"/>
      <c r="P116" s="77"/>
      <c r="Q116" s="80">
        <v>0.19500000000000001</v>
      </c>
      <c r="R116" s="80"/>
      <c r="S116" s="80">
        <f>Q116</f>
        <v>0.19500000000000001</v>
      </c>
      <c r="T116" s="80"/>
      <c r="U116" s="80"/>
      <c r="V116" s="80"/>
      <c r="W116" s="80"/>
      <c r="X116" s="80"/>
      <c r="Y116" s="80"/>
      <c r="Z116" s="106"/>
      <c r="AA116" s="106">
        <f t="shared" si="28"/>
        <v>0</v>
      </c>
      <c r="AB116" s="80"/>
      <c r="AC116" s="77"/>
      <c r="AD116" s="77"/>
      <c r="AE116" s="79"/>
      <c r="AF116" s="77"/>
      <c r="AG116" s="77"/>
      <c r="AH116" s="77"/>
      <c r="AI116" s="77"/>
      <c r="AJ116" s="80"/>
      <c r="AK116" s="77"/>
      <c r="AL116" s="77"/>
      <c r="AM116" s="77" t="s">
        <v>253</v>
      </c>
      <c r="AN116" s="77"/>
      <c r="AO116" s="77"/>
      <c r="AP116" s="77"/>
      <c r="AQ116" s="115"/>
      <c r="AR116" s="115"/>
      <c r="AS116" s="80">
        <v>0</v>
      </c>
    </row>
    <row r="117" spans="1:45" s="24" customFormat="1">
      <c r="A117" s="20"/>
      <c r="B117" s="26"/>
      <c r="C117" s="22"/>
      <c r="D117" s="23"/>
      <c r="E117" s="23"/>
      <c r="F117" s="23"/>
      <c r="G117" s="77"/>
      <c r="H117" s="77"/>
      <c r="I117" s="77"/>
      <c r="J117" s="77"/>
      <c r="K117" s="77"/>
      <c r="L117" s="77"/>
      <c r="M117" s="77"/>
      <c r="N117" s="77"/>
      <c r="O117" s="79"/>
      <c r="P117" s="77"/>
      <c r="Q117" s="80"/>
      <c r="R117" s="80"/>
      <c r="S117" s="80"/>
      <c r="T117" s="80"/>
      <c r="U117" s="80"/>
      <c r="V117" s="80"/>
      <c r="W117" s="80"/>
      <c r="X117" s="80"/>
      <c r="Y117" s="80"/>
      <c r="Z117" s="106"/>
      <c r="AA117" s="106">
        <f t="shared" si="28"/>
        <v>0</v>
      </c>
      <c r="AB117" s="80"/>
      <c r="AC117" s="77"/>
      <c r="AD117" s="77"/>
      <c r="AE117" s="79"/>
      <c r="AF117" s="77"/>
      <c r="AG117" s="77"/>
      <c r="AH117" s="77"/>
      <c r="AI117" s="77"/>
      <c r="AJ117" s="80"/>
      <c r="AK117" s="77"/>
      <c r="AL117" s="77"/>
      <c r="AM117" s="77"/>
      <c r="AN117" s="77"/>
      <c r="AO117" s="77"/>
      <c r="AP117" s="77"/>
      <c r="AQ117" s="115"/>
      <c r="AR117" s="115"/>
      <c r="AS117" s="80"/>
    </row>
    <row r="118" spans="1:45" s="24" customFormat="1">
      <c r="A118" s="20"/>
      <c r="B118" s="26"/>
      <c r="C118" s="22"/>
      <c r="D118" s="23"/>
      <c r="E118" s="23"/>
      <c r="F118" s="23"/>
      <c r="G118" s="77"/>
      <c r="H118" s="77"/>
      <c r="I118" s="77"/>
      <c r="J118" s="77"/>
      <c r="K118" s="77"/>
      <c r="L118" s="77"/>
      <c r="M118" s="77"/>
      <c r="N118" s="77"/>
      <c r="O118" s="79"/>
      <c r="P118" s="77"/>
      <c r="Q118" s="80"/>
      <c r="R118" s="80"/>
      <c r="S118" s="80"/>
      <c r="T118" s="80"/>
      <c r="U118" s="80"/>
      <c r="V118" s="80"/>
      <c r="W118" s="80"/>
      <c r="X118" s="80"/>
      <c r="Y118" s="80"/>
      <c r="Z118" s="106"/>
      <c r="AA118" s="106">
        <f t="shared" si="28"/>
        <v>0</v>
      </c>
      <c r="AB118" s="80"/>
      <c r="AC118" s="77"/>
      <c r="AD118" s="77"/>
      <c r="AE118" s="79"/>
      <c r="AF118" s="77"/>
      <c r="AG118" s="77"/>
      <c r="AH118" s="77"/>
      <c r="AI118" s="77"/>
      <c r="AJ118" s="80"/>
      <c r="AK118" s="77"/>
      <c r="AL118" s="77"/>
      <c r="AM118" s="77"/>
      <c r="AN118" s="77"/>
      <c r="AO118" s="77"/>
      <c r="AP118" s="77"/>
      <c r="AQ118" s="115"/>
      <c r="AR118" s="115"/>
      <c r="AS118" s="80"/>
    </row>
    <row r="119" spans="1:45" s="17" customFormat="1">
      <c r="A119" s="8" t="s">
        <v>65</v>
      </c>
      <c r="B119" s="32" t="s">
        <v>66</v>
      </c>
      <c r="C119" s="16"/>
      <c r="D119" s="16">
        <f t="shared" ref="D119:AP119" si="41">SUBTOTAL(9,D120:D152)</f>
        <v>0</v>
      </c>
      <c r="E119" s="16">
        <f t="shared" si="41"/>
        <v>0</v>
      </c>
      <c r="F119" s="16">
        <f t="shared" si="41"/>
        <v>0</v>
      </c>
      <c r="G119" s="75"/>
      <c r="H119" s="75"/>
      <c r="I119" s="75"/>
      <c r="J119" s="75"/>
      <c r="K119" s="75"/>
      <c r="L119" s="75"/>
      <c r="M119" s="75"/>
      <c r="N119" s="75"/>
      <c r="O119" s="94">
        <f t="shared" si="41"/>
        <v>0</v>
      </c>
      <c r="P119" s="75">
        <f t="shared" si="41"/>
        <v>0</v>
      </c>
      <c r="Q119" s="76">
        <f t="shared" si="41"/>
        <v>31.218999999999998</v>
      </c>
      <c r="R119" s="76">
        <f t="shared" si="41"/>
        <v>30.594619999999999</v>
      </c>
      <c r="S119" s="76">
        <f t="shared" si="41"/>
        <v>0</v>
      </c>
      <c r="T119" s="76">
        <f t="shared" si="41"/>
        <v>0</v>
      </c>
      <c r="U119" s="76">
        <f t="shared" si="41"/>
        <v>0.62437999999999994</v>
      </c>
      <c r="V119" s="76">
        <f t="shared" si="41"/>
        <v>0</v>
      </c>
      <c r="W119" s="76">
        <f t="shared" si="41"/>
        <v>0</v>
      </c>
      <c r="X119" s="76">
        <f t="shared" si="41"/>
        <v>0</v>
      </c>
      <c r="Y119" s="76">
        <f t="shared" si="41"/>
        <v>0</v>
      </c>
      <c r="Z119" s="106"/>
      <c r="AA119" s="106">
        <f t="shared" si="28"/>
        <v>0</v>
      </c>
      <c r="AB119" s="76"/>
      <c r="AC119" s="75"/>
      <c r="AD119" s="75"/>
      <c r="AE119" s="94">
        <f t="shared" si="41"/>
        <v>0</v>
      </c>
      <c r="AF119" s="75"/>
      <c r="AG119" s="75"/>
      <c r="AH119" s="75"/>
      <c r="AI119" s="75"/>
      <c r="AJ119" s="76">
        <f t="shared" si="41"/>
        <v>0</v>
      </c>
      <c r="AK119" s="75">
        <f t="shared" si="41"/>
        <v>0</v>
      </c>
      <c r="AL119" s="75">
        <f>SUBTOTAL(9,AL120:AL152)</f>
        <v>0</v>
      </c>
      <c r="AM119" s="75">
        <f t="shared" si="41"/>
        <v>0</v>
      </c>
      <c r="AN119" s="75">
        <f t="shared" si="41"/>
        <v>0</v>
      </c>
      <c r="AO119" s="75">
        <f t="shared" si="41"/>
        <v>0</v>
      </c>
      <c r="AP119" s="75">
        <f t="shared" si="41"/>
        <v>0</v>
      </c>
      <c r="AQ119" s="114"/>
      <c r="AR119" s="114"/>
      <c r="AS119" s="76">
        <f>SUBTOTAL(9,AS120:AS152)</f>
        <v>30.522666666666666</v>
      </c>
    </row>
    <row r="120" spans="1:45" s="24" customFormat="1" ht="78.75">
      <c r="A120" s="20"/>
      <c r="B120" s="25" t="s">
        <v>141</v>
      </c>
      <c r="C120" s="23"/>
      <c r="D120" s="23"/>
      <c r="E120" s="23"/>
      <c r="F120" s="23"/>
      <c r="G120" s="77"/>
      <c r="H120" s="77"/>
      <c r="I120" s="77"/>
      <c r="J120" s="77"/>
      <c r="K120" s="77"/>
      <c r="L120" s="77"/>
      <c r="M120" s="77"/>
      <c r="N120" s="77"/>
      <c r="O120" s="79"/>
      <c r="P120" s="77"/>
      <c r="Q120" s="80">
        <v>0.108</v>
      </c>
      <c r="R120" s="80">
        <f>Q120-U120</f>
        <v>0.10584</v>
      </c>
      <c r="S120" s="80"/>
      <c r="T120" s="80"/>
      <c r="U120" s="80">
        <f>Q120*0.02</f>
        <v>2.16E-3</v>
      </c>
      <c r="V120" s="80"/>
      <c r="W120" s="80"/>
      <c r="X120" s="80"/>
      <c r="Y120" s="80"/>
      <c r="Z120" s="106"/>
      <c r="AA120" s="106">
        <f t="shared" si="28"/>
        <v>0</v>
      </c>
      <c r="AB120" s="80"/>
      <c r="AC120" s="77"/>
      <c r="AD120" s="77"/>
      <c r="AE120" s="79"/>
      <c r="AF120" s="77"/>
      <c r="AG120" s="77"/>
      <c r="AH120" s="77"/>
      <c r="AI120" s="77"/>
      <c r="AJ120" s="80"/>
      <c r="AK120" s="77"/>
      <c r="AL120" s="77"/>
      <c r="AM120" s="77"/>
      <c r="AN120" s="77"/>
      <c r="AO120" s="77" t="s">
        <v>253</v>
      </c>
      <c r="AP120" s="77"/>
      <c r="AQ120" s="115"/>
      <c r="AR120" s="115"/>
      <c r="AS120" s="80">
        <v>0</v>
      </c>
    </row>
    <row r="121" spans="1:45" s="24" customFormat="1" ht="78.75">
      <c r="A121" s="20"/>
      <c r="B121" s="25" t="s">
        <v>142</v>
      </c>
      <c r="C121" s="23"/>
      <c r="D121" s="23"/>
      <c r="E121" s="23"/>
      <c r="F121" s="23"/>
      <c r="G121" s="77"/>
      <c r="H121" s="77"/>
      <c r="I121" s="77"/>
      <c r="J121" s="77"/>
      <c r="K121" s="77"/>
      <c r="L121" s="77"/>
      <c r="M121" s="77"/>
      <c r="N121" s="77"/>
      <c r="O121" s="79"/>
      <c r="P121" s="77"/>
      <c r="Q121" s="80">
        <v>3.1E-2</v>
      </c>
      <c r="R121" s="80">
        <f t="shared" ref="R121:R145" si="42">Q121-U121</f>
        <v>3.0380000000000001E-2</v>
      </c>
      <c r="S121" s="80"/>
      <c r="T121" s="80"/>
      <c r="U121" s="80">
        <f t="shared" ref="U121:U145" si="43">Q121*0.02</f>
        <v>6.2E-4</v>
      </c>
      <c r="V121" s="80"/>
      <c r="W121" s="80"/>
      <c r="X121" s="80"/>
      <c r="Y121" s="80"/>
      <c r="Z121" s="106"/>
      <c r="AA121" s="106">
        <f t="shared" si="28"/>
        <v>0</v>
      </c>
      <c r="AB121" s="80"/>
      <c r="AC121" s="77"/>
      <c r="AD121" s="77"/>
      <c r="AE121" s="79"/>
      <c r="AF121" s="77"/>
      <c r="AG121" s="77"/>
      <c r="AH121" s="77"/>
      <c r="AI121" s="77"/>
      <c r="AJ121" s="80"/>
      <c r="AK121" s="77"/>
      <c r="AL121" s="77"/>
      <c r="AM121" s="77"/>
      <c r="AN121" s="77"/>
      <c r="AO121" s="77" t="s">
        <v>253</v>
      </c>
      <c r="AP121" s="77"/>
      <c r="AQ121" s="115"/>
      <c r="AR121" s="115"/>
      <c r="AS121" s="80">
        <v>0</v>
      </c>
    </row>
    <row r="122" spans="1:45" s="24" customFormat="1" ht="39.75" customHeight="1">
      <c r="A122" s="20"/>
      <c r="B122" s="25" t="s">
        <v>143</v>
      </c>
      <c r="C122" s="23"/>
      <c r="D122" s="23"/>
      <c r="E122" s="23"/>
      <c r="F122" s="23"/>
      <c r="G122" s="77"/>
      <c r="H122" s="77"/>
      <c r="I122" s="77"/>
      <c r="J122" s="77"/>
      <c r="K122" s="77"/>
      <c r="L122" s="77"/>
      <c r="M122" s="77"/>
      <c r="N122" s="77"/>
      <c r="O122" s="79"/>
      <c r="P122" s="77"/>
      <c r="Q122" s="80">
        <v>2.3E-2</v>
      </c>
      <c r="R122" s="80">
        <f t="shared" si="42"/>
        <v>2.2540000000000001E-2</v>
      </c>
      <c r="S122" s="80"/>
      <c r="T122" s="80"/>
      <c r="U122" s="80">
        <f t="shared" si="43"/>
        <v>4.6000000000000001E-4</v>
      </c>
      <c r="V122" s="80"/>
      <c r="W122" s="80"/>
      <c r="X122" s="80"/>
      <c r="Y122" s="80"/>
      <c r="Z122" s="106"/>
      <c r="AA122" s="106">
        <f t="shared" si="28"/>
        <v>0</v>
      </c>
      <c r="AB122" s="80"/>
      <c r="AC122" s="77"/>
      <c r="AD122" s="77"/>
      <c r="AE122" s="79"/>
      <c r="AF122" s="77"/>
      <c r="AG122" s="77"/>
      <c r="AH122" s="77"/>
      <c r="AI122" s="77"/>
      <c r="AJ122" s="80"/>
      <c r="AK122" s="77"/>
      <c r="AL122" s="77"/>
      <c r="AM122" s="77" t="s">
        <v>253</v>
      </c>
      <c r="AN122" s="77"/>
      <c r="AO122" s="77"/>
      <c r="AP122" s="77"/>
      <c r="AQ122" s="115"/>
      <c r="AR122" s="115"/>
      <c r="AS122" s="80">
        <v>0</v>
      </c>
    </row>
    <row r="123" spans="1:45" s="24" customFormat="1" ht="31.5">
      <c r="A123" s="20"/>
      <c r="B123" s="25" t="s">
        <v>144</v>
      </c>
      <c r="C123" s="23"/>
      <c r="D123" s="23"/>
      <c r="E123" s="23"/>
      <c r="F123" s="23"/>
      <c r="G123" s="77"/>
      <c r="H123" s="77"/>
      <c r="I123" s="77"/>
      <c r="J123" s="77"/>
      <c r="K123" s="77"/>
      <c r="L123" s="77"/>
      <c r="M123" s="77"/>
      <c r="N123" s="77"/>
      <c r="O123" s="79"/>
      <c r="P123" s="77"/>
      <c r="Q123" s="80">
        <v>7.0000000000000001E-3</v>
      </c>
      <c r="R123" s="80">
        <f t="shared" si="42"/>
        <v>6.8599999999999998E-3</v>
      </c>
      <c r="S123" s="80"/>
      <c r="T123" s="80"/>
      <c r="U123" s="80">
        <f t="shared" si="43"/>
        <v>1.4000000000000001E-4</v>
      </c>
      <c r="V123" s="80"/>
      <c r="W123" s="80"/>
      <c r="X123" s="80"/>
      <c r="Y123" s="80"/>
      <c r="Z123" s="106"/>
      <c r="AA123" s="106">
        <f t="shared" si="28"/>
        <v>0</v>
      </c>
      <c r="AB123" s="80"/>
      <c r="AC123" s="77"/>
      <c r="AD123" s="77"/>
      <c r="AE123" s="79"/>
      <c r="AF123" s="77"/>
      <c r="AG123" s="77"/>
      <c r="AH123" s="77"/>
      <c r="AI123" s="77"/>
      <c r="AJ123" s="80"/>
      <c r="AK123" s="77"/>
      <c r="AL123" s="77"/>
      <c r="AM123" s="77" t="s">
        <v>253</v>
      </c>
      <c r="AN123" s="77"/>
      <c r="AO123" s="77"/>
      <c r="AP123" s="77"/>
      <c r="AQ123" s="115"/>
      <c r="AR123" s="115"/>
      <c r="AS123" s="80">
        <v>0</v>
      </c>
    </row>
    <row r="124" spans="1:45" s="24" customFormat="1" ht="47.25">
      <c r="A124" s="20"/>
      <c r="B124" s="25" t="s">
        <v>145</v>
      </c>
      <c r="C124" s="23"/>
      <c r="D124" s="23"/>
      <c r="E124" s="23"/>
      <c r="F124" s="23"/>
      <c r="G124" s="77"/>
      <c r="H124" s="77"/>
      <c r="I124" s="77"/>
      <c r="J124" s="77"/>
      <c r="K124" s="77"/>
      <c r="L124" s="77"/>
      <c r="M124" s="77"/>
      <c r="N124" s="77"/>
      <c r="O124" s="79"/>
      <c r="P124" s="77"/>
      <c r="Q124" s="80">
        <v>4.9000000000000002E-2</v>
      </c>
      <c r="R124" s="80">
        <f t="shared" si="42"/>
        <v>4.802E-2</v>
      </c>
      <c r="S124" s="80"/>
      <c r="T124" s="80"/>
      <c r="U124" s="80">
        <f t="shared" si="43"/>
        <v>9.7999999999999997E-4</v>
      </c>
      <c r="V124" s="80"/>
      <c r="W124" s="80"/>
      <c r="X124" s="80"/>
      <c r="Y124" s="80"/>
      <c r="Z124" s="106"/>
      <c r="AA124" s="106">
        <f t="shared" si="28"/>
        <v>0</v>
      </c>
      <c r="AB124" s="80"/>
      <c r="AC124" s="77"/>
      <c r="AD124" s="77"/>
      <c r="AE124" s="79"/>
      <c r="AF124" s="77"/>
      <c r="AG124" s="77"/>
      <c r="AH124" s="77"/>
      <c r="AI124" s="77"/>
      <c r="AJ124" s="80"/>
      <c r="AK124" s="77"/>
      <c r="AL124" s="77"/>
      <c r="AM124" s="77"/>
      <c r="AN124" s="77"/>
      <c r="AO124" s="77"/>
      <c r="AP124" s="77"/>
      <c r="AQ124" s="115"/>
      <c r="AR124" s="115"/>
      <c r="AS124" s="80">
        <v>0</v>
      </c>
    </row>
    <row r="125" spans="1:45" s="24" customFormat="1" ht="36" customHeight="1">
      <c r="A125" s="20"/>
      <c r="B125" s="25" t="s">
        <v>146</v>
      </c>
      <c r="C125" s="23"/>
      <c r="D125" s="23"/>
      <c r="E125" s="23"/>
      <c r="F125" s="23"/>
      <c r="G125" s="77"/>
      <c r="H125" s="77"/>
      <c r="I125" s="77"/>
      <c r="J125" s="77"/>
      <c r="K125" s="77"/>
      <c r="L125" s="77"/>
      <c r="M125" s="77"/>
      <c r="N125" s="77"/>
      <c r="O125" s="79"/>
      <c r="P125" s="77"/>
      <c r="Q125" s="80">
        <v>0.47</v>
      </c>
      <c r="R125" s="80">
        <f t="shared" si="42"/>
        <v>0.46059999999999995</v>
      </c>
      <c r="S125" s="80"/>
      <c r="T125" s="80"/>
      <c r="U125" s="80">
        <f t="shared" si="43"/>
        <v>9.4000000000000004E-3</v>
      </c>
      <c r="V125" s="80"/>
      <c r="W125" s="80"/>
      <c r="X125" s="80"/>
      <c r="Y125" s="80"/>
      <c r="Z125" s="106"/>
      <c r="AA125" s="106">
        <f t="shared" si="28"/>
        <v>0</v>
      </c>
      <c r="AB125" s="80"/>
      <c r="AC125" s="77"/>
      <c r="AD125" s="77"/>
      <c r="AE125" s="79"/>
      <c r="AF125" s="77"/>
      <c r="AG125" s="77"/>
      <c r="AH125" s="77"/>
      <c r="AI125" s="77"/>
      <c r="AJ125" s="80"/>
      <c r="AK125" s="77"/>
      <c r="AL125" s="77"/>
      <c r="AM125" s="77"/>
      <c r="AN125" s="77"/>
      <c r="AO125" s="77"/>
      <c r="AP125" s="77"/>
      <c r="AQ125" s="115"/>
      <c r="AR125" s="115"/>
      <c r="AS125" s="80">
        <v>0</v>
      </c>
    </row>
    <row r="126" spans="1:45" s="24" customFormat="1" ht="25.5" customHeight="1">
      <c r="A126" s="20"/>
      <c r="B126" s="25" t="s">
        <v>147</v>
      </c>
      <c r="C126" s="23"/>
      <c r="D126" s="23"/>
      <c r="E126" s="23"/>
      <c r="F126" s="23"/>
      <c r="G126" s="77"/>
      <c r="H126" s="77"/>
      <c r="I126" s="77"/>
      <c r="J126" s="77"/>
      <c r="K126" s="77"/>
      <c r="L126" s="77"/>
      <c r="M126" s="77"/>
      <c r="N126" s="77"/>
      <c r="O126" s="79"/>
      <c r="P126" s="77"/>
      <c r="Q126" s="80">
        <v>0.11899999999999999</v>
      </c>
      <c r="R126" s="80">
        <f t="shared" si="42"/>
        <v>0.11662</v>
      </c>
      <c r="S126" s="80"/>
      <c r="T126" s="80"/>
      <c r="U126" s="80">
        <f t="shared" si="43"/>
        <v>2.3799999999999997E-3</v>
      </c>
      <c r="V126" s="80"/>
      <c r="W126" s="80"/>
      <c r="X126" s="80"/>
      <c r="Y126" s="80"/>
      <c r="Z126" s="106"/>
      <c r="AA126" s="106">
        <f t="shared" si="28"/>
        <v>0</v>
      </c>
      <c r="AB126" s="80"/>
      <c r="AC126" s="77"/>
      <c r="AD126" s="77"/>
      <c r="AE126" s="79"/>
      <c r="AF126" s="77"/>
      <c r="AG126" s="77"/>
      <c r="AH126" s="77"/>
      <c r="AI126" s="77"/>
      <c r="AJ126" s="80"/>
      <c r="AK126" s="77"/>
      <c r="AL126" s="77"/>
      <c r="AM126" s="77" t="s">
        <v>253</v>
      </c>
      <c r="AN126" s="77"/>
      <c r="AO126" s="77"/>
      <c r="AP126" s="77"/>
      <c r="AQ126" s="115"/>
      <c r="AR126" s="115"/>
      <c r="AS126" s="80">
        <v>0</v>
      </c>
    </row>
    <row r="127" spans="1:45" s="24" customFormat="1" ht="37.5" customHeight="1">
      <c r="A127" s="20"/>
      <c r="B127" s="25" t="s">
        <v>148</v>
      </c>
      <c r="C127" s="23"/>
      <c r="D127" s="23"/>
      <c r="E127" s="23"/>
      <c r="F127" s="23"/>
      <c r="G127" s="77"/>
      <c r="H127" s="77"/>
      <c r="I127" s="77"/>
      <c r="J127" s="77"/>
      <c r="K127" s="77"/>
      <c r="L127" s="77"/>
      <c r="M127" s="77"/>
      <c r="N127" s="77"/>
      <c r="O127" s="79"/>
      <c r="P127" s="77"/>
      <c r="Q127" s="80">
        <v>4.0000000000000001E-3</v>
      </c>
      <c r="R127" s="80">
        <f t="shared" si="42"/>
        <v>3.9199999999999999E-3</v>
      </c>
      <c r="S127" s="80"/>
      <c r="T127" s="80"/>
      <c r="U127" s="80">
        <f t="shared" si="43"/>
        <v>8.0000000000000007E-5</v>
      </c>
      <c r="V127" s="80"/>
      <c r="W127" s="80"/>
      <c r="X127" s="80"/>
      <c r="Y127" s="80"/>
      <c r="Z127" s="106"/>
      <c r="AA127" s="106">
        <f t="shared" si="28"/>
        <v>0</v>
      </c>
      <c r="AB127" s="80"/>
      <c r="AC127" s="77"/>
      <c r="AD127" s="77"/>
      <c r="AE127" s="79"/>
      <c r="AF127" s="77"/>
      <c r="AG127" s="77"/>
      <c r="AH127" s="77"/>
      <c r="AI127" s="77"/>
      <c r="AJ127" s="80"/>
      <c r="AK127" s="77"/>
      <c r="AL127" s="77"/>
      <c r="AM127" s="77" t="s">
        <v>253</v>
      </c>
      <c r="AN127" s="77"/>
      <c r="AO127" s="77"/>
      <c r="AP127" s="77"/>
      <c r="AQ127" s="115"/>
      <c r="AR127" s="115"/>
      <c r="AS127" s="80">
        <v>0</v>
      </c>
    </row>
    <row r="128" spans="1:45" s="24" customFormat="1" ht="46.5" customHeight="1">
      <c r="A128" s="20"/>
      <c r="B128" s="25" t="s">
        <v>149</v>
      </c>
      <c r="C128" s="23"/>
      <c r="D128" s="23"/>
      <c r="E128" s="23"/>
      <c r="F128" s="23"/>
      <c r="G128" s="77"/>
      <c r="H128" s="77"/>
      <c r="I128" s="77"/>
      <c r="J128" s="77"/>
      <c r="K128" s="77"/>
      <c r="L128" s="77"/>
      <c r="M128" s="77"/>
      <c r="N128" s="77"/>
      <c r="O128" s="79"/>
      <c r="P128" s="77"/>
      <c r="Q128" s="80">
        <v>0.57899999999999996</v>
      </c>
      <c r="R128" s="80">
        <f t="shared" si="42"/>
        <v>0.56741999999999992</v>
      </c>
      <c r="S128" s="80"/>
      <c r="T128" s="80"/>
      <c r="U128" s="80">
        <f t="shared" si="43"/>
        <v>1.158E-2</v>
      </c>
      <c r="V128" s="80"/>
      <c r="W128" s="80"/>
      <c r="X128" s="80"/>
      <c r="Y128" s="80"/>
      <c r="Z128" s="126">
        <v>0.49199999999999999</v>
      </c>
      <c r="AA128" s="106">
        <f t="shared" si="28"/>
        <v>0.58055999999999996</v>
      </c>
      <c r="AB128" s="80"/>
      <c r="AC128" s="77"/>
      <c r="AD128" s="77"/>
      <c r="AE128" s="79"/>
      <c r="AF128" s="77"/>
      <c r="AG128" s="77"/>
      <c r="AH128" s="77"/>
      <c r="AI128" s="77"/>
      <c r="AJ128" s="80"/>
      <c r="AK128" s="77"/>
      <c r="AL128" s="77"/>
      <c r="AM128" s="77"/>
      <c r="AN128" s="77"/>
      <c r="AO128" s="77"/>
      <c r="AP128" s="77"/>
      <c r="AQ128" s="78" t="s">
        <v>296</v>
      </c>
      <c r="AR128" s="78" t="s">
        <v>281</v>
      </c>
      <c r="AS128" s="80">
        <f>AA128/1.02</f>
        <v>0.56917647058823528</v>
      </c>
    </row>
    <row r="129" spans="1:45" s="24" customFormat="1" ht="54" customHeight="1">
      <c r="A129" s="20"/>
      <c r="B129" s="25" t="s">
        <v>150</v>
      </c>
      <c r="C129" s="23"/>
      <c r="D129" s="23"/>
      <c r="E129" s="23"/>
      <c r="F129" s="23"/>
      <c r="G129" s="77"/>
      <c r="H129" s="77"/>
      <c r="I129" s="77"/>
      <c r="J129" s="77"/>
      <c r="K129" s="77"/>
      <c r="L129" s="77"/>
      <c r="M129" s="77"/>
      <c r="N129" s="77"/>
      <c r="O129" s="79"/>
      <c r="P129" s="77"/>
      <c r="Q129" s="80">
        <v>3.2810000000000001</v>
      </c>
      <c r="R129" s="80">
        <f t="shared" si="42"/>
        <v>3.2153800000000001</v>
      </c>
      <c r="S129" s="80"/>
      <c r="T129" s="80"/>
      <c r="U129" s="80">
        <f t="shared" si="43"/>
        <v>6.5619999999999998E-2</v>
      </c>
      <c r="V129" s="80"/>
      <c r="W129" s="80"/>
      <c r="X129" s="80"/>
      <c r="Y129" s="80"/>
      <c r="Z129" s="126">
        <v>2.7890000000000001</v>
      </c>
      <c r="AA129" s="106">
        <f t="shared" si="28"/>
        <v>3.2910200000000001</v>
      </c>
      <c r="AB129" s="80"/>
      <c r="AC129" s="77"/>
      <c r="AD129" s="77"/>
      <c r="AE129" s="79"/>
      <c r="AF129" s="77"/>
      <c r="AG129" s="77"/>
      <c r="AH129" s="77"/>
      <c r="AI129" s="77"/>
      <c r="AJ129" s="80"/>
      <c r="AK129" s="77"/>
      <c r="AL129" s="77"/>
      <c r="AM129" s="77" t="s">
        <v>253</v>
      </c>
      <c r="AN129" s="77"/>
      <c r="AO129" s="77"/>
      <c r="AP129" s="77"/>
      <c r="AQ129" s="78" t="s">
        <v>297</v>
      </c>
      <c r="AR129" s="78" t="s">
        <v>281</v>
      </c>
      <c r="AS129" s="80">
        <f>AA129/1.02</f>
        <v>3.2264901960784313</v>
      </c>
    </row>
    <row r="130" spans="1:45" s="24" customFormat="1" ht="62.25" customHeight="1">
      <c r="A130" s="20"/>
      <c r="B130" s="25" t="s">
        <v>151</v>
      </c>
      <c r="C130" s="23"/>
      <c r="D130" s="23"/>
      <c r="E130" s="23"/>
      <c r="F130" s="23"/>
      <c r="G130" s="77"/>
      <c r="H130" s="77"/>
      <c r="I130" s="77"/>
      <c r="J130" s="77"/>
      <c r="K130" s="77"/>
      <c r="L130" s="77"/>
      <c r="M130" s="77"/>
      <c r="N130" s="77"/>
      <c r="O130" s="79"/>
      <c r="P130" s="77"/>
      <c r="Q130" s="80">
        <v>10.907</v>
      </c>
      <c r="R130" s="80">
        <f t="shared" si="42"/>
        <v>10.68886</v>
      </c>
      <c r="S130" s="80"/>
      <c r="T130" s="80"/>
      <c r="U130" s="80">
        <f t="shared" si="43"/>
        <v>0.21814</v>
      </c>
      <c r="V130" s="80"/>
      <c r="W130" s="80"/>
      <c r="X130" s="80"/>
      <c r="Y130" s="80"/>
      <c r="Z130" s="126">
        <v>13.233000000000001</v>
      </c>
      <c r="AA130" s="106">
        <f t="shared" si="28"/>
        <v>15.614939999999999</v>
      </c>
      <c r="AB130" s="80"/>
      <c r="AC130" s="77"/>
      <c r="AD130" s="77"/>
      <c r="AE130" s="79"/>
      <c r="AF130" s="77"/>
      <c r="AG130" s="77"/>
      <c r="AH130" s="77"/>
      <c r="AI130" s="77"/>
      <c r="AJ130" s="80"/>
      <c r="AK130" s="77"/>
      <c r="AL130" s="77"/>
      <c r="AM130" s="77"/>
      <c r="AN130" s="77"/>
      <c r="AO130" s="77"/>
      <c r="AP130" s="77"/>
      <c r="AQ130" s="78" t="s">
        <v>298</v>
      </c>
      <c r="AR130" s="78" t="s">
        <v>281</v>
      </c>
      <c r="AS130" s="80">
        <f>AA130/1.02</f>
        <v>15.308764705882352</v>
      </c>
    </row>
    <row r="131" spans="1:45" s="24" customFormat="1" ht="47.25" customHeight="1">
      <c r="A131" s="20"/>
      <c r="B131" s="25" t="s">
        <v>152</v>
      </c>
      <c r="C131" s="23"/>
      <c r="D131" s="23"/>
      <c r="E131" s="23"/>
      <c r="F131" s="23"/>
      <c r="G131" s="77"/>
      <c r="H131" s="77"/>
      <c r="I131" s="77"/>
      <c r="J131" s="77"/>
      <c r="K131" s="77"/>
      <c r="L131" s="77"/>
      <c r="M131" s="77"/>
      <c r="N131" s="77"/>
      <c r="O131" s="79"/>
      <c r="P131" s="77"/>
      <c r="Q131" s="80">
        <v>0.23499999999999999</v>
      </c>
      <c r="R131" s="80">
        <f t="shared" si="42"/>
        <v>0.23029999999999998</v>
      </c>
      <c r="S131" s="80"/>
      <c r="T131" s="80"/>
      <c r="U131" s="80">
        <f t="shared" si="43"/>
        <v>4.7000000000000002E-3</v>
      </c>
      <c r="V131" s="80"/>
      <c r="W131" s="80"/>
      <c r="X131" s="80"/>
      <c r="Y131" s="80"/>
      <c r="Z131" s="126">
        <v>0.2</v>
      </c>
      <c r="AA131" s="106">
        <f t="shared" si="28"/>
        <v>0.23599999999999999</v>
      </c>
      <c r="AB131" s="80"/>
      <c r="AC131" s="77"/>
      <c r="AD131" s="77"/>
      <c r="AE131" s="79"/>
      <c r="AF131" s="77"/>
      <c r="AG131" s="77"/>
      <c r="AH131" s="77"/>
      <c r="AI131" s="77"/>
      <c r="AJ131" s="80"/>
      <c r="AK131" s="77"/>
      <c r="AL131" s="77"/>
      <c r="AM131" s="77"/>
      <c r="AN131" s="77"/>
      <c r="AO131" s="77"/>
      <c r="AP131" s="77"/>
      <c r="AQ131" s="78" t="s">
        <v>299</v>
      </c>
      <c r="AR131" s="78" t="s">
        <v>300</v>
      </c>
      <c r="AS131" s="80">
        <v>0</v>
      </c>
    </row>
    <row r="132" spans="1:45" s="24" customFormat="1" ht="71.25" customHeight="1">
      <c r="A132" s="20"/>
      <c r="B132" s="25" t="s">
        <v>153</v>
      </c>
      <c r="C132" s="23"/>
      <c r="D132" s="23"/>
      <c r="E132" s="23"/>
      <c r="F132" s="23"/>
      <c r="G132" s="77"/>
      <c r="H132" s="77"/>
      <c r="I132" s="77"/>
      <c r="J132" s="77"/>
      <c r="K132" s="77"/>
      <c r="L132" s="77"/>
      <c r="M132" s="77"/>
      <c r="N132" s="77"/>
      <c r="O132" s="79"/>
      <c r="P132" s="77"/>
      <c r="Q132" s="80">
        <v>0.56399999999999995</v>
      </c>
      <c r="R132" s="80">
        <f t="shared" si="42"/>
        <v>0.55271999999999999</v>
      </c>
      <c r="S132" s="80"/>
      <c r="T132" s="80"/>
      <c r="U132" s="80">
        <f t="shared" si="43"/>
        <v>1.1279999999999998E-2</v>
      </c>
      <c r="V132" s="80"/>
      <c r="W132" s="80"/>
      <c r="X132" s="80"/>
      <c r="Y132" s="80"/>
      <c r="Z132" s="126">
        <v>0.68</v>
      </c>
      <c r="AA132" s="106">
        <f t="shared" si="28"/>
        <v>0.8024</v>
      </c>
      <c r="AB132" s="80"/>
      <c r="AC132" s="77"/>
      <c r="AD132" s="77"/>
      <c r="AE132" s="79"/>
      <c r="AF132" s="77"/>
      <c r="AG132" s="77"/>
      <c r="AH132" s="77"/>
      <c r="AI132" s="77"/>
      <c r="AJ132" s="80"/>
      <c r="AK132" s="77"/>
      <c r="AL132" s="77"/>
      <c r="AM132" s="77"/>
      <c r="AN132" s="77"/>
      <c r="AO132" s="77" t="s">
        <v>253</v>
      </c>
      <c r="AP132" s="77"/>
      <c r="AQ132" s="78" t="s">
        <v>301</v>
      </c>
      <c r="AR132" s="78" t="s">
        <v>281</v>
      </c>
      <c r="AS132" s="80">
        <f>AA132/1.02</f>
        <v>0.78666666666666663</v>
      </c>
    </row>
    <row r="133" spans="1:45" s="24" customFormat="1" ht="47.25">
      <c r="A133" s="20"/>
      <c r="B133" s="25" t="s">
        <v>154</v>
      </c>
      <c r="C133" s="23"/>
      <c r="D133" s="23"/>
      <c r="E133" s="23"/>
      <c r="F133" s="23"/>
      <c r="G133" s="77"/>
      <c r="H133" s="77"/>
      <c r="I133" s="77"/>
      <c r="J133" s="77"/>
      <c r="K133" s="77"/>
      <c r="L133" s="77"/>
      <c r="M133" s="77"/>
      <c r="N133" s="77"/>
      <c r="O133" s="79"/>
      <c r="P133" s="77"/>
      <c r="Q133" s="80">
        <v>0.1</v>
      </c>
      <c r="R133" s="80">
        <f t="shared" si="42"/>
        <v>9.8000000000000004E-2</v>
      </c>
      <c r="S133" s="80"/>
      <c r="T133" s="80"/>
      <c r="U133" s="80">
        <f t="shared" si="43"/>
        <v>2E-3</v>
      </c>
      <c r="V133" s="80"/>
      <c r="W133" s="80"/>
      <c r="X133" s="80"/>
      <c r="Y133" s="80"/>
      <c r="Z133" s="127"/>
      <c r="AA133" s="106">
        <f t="shared" si="28"/>
        <v>0</v>
      </c>
      <c r="AB133" s="115"/>
      <c r="AC133" s="115"/>
      <c r="AD133" s="115"/>
      <c r="AE133" s="115"/>
      <c r="AF133" s="115"/>
      <c r="AG133" s="115"/>
      <c r="AH133" s="115"/>
      <c r="AI133" s="115"/>
      <c r="AJ133" s="115"/>
      <c r="AK133" s="115"/>
      <c r="AL133" s="115"/>
      <c r="AM133" s="115"/>
      <c r="AN133" s="115"/>
      <c r="AO133" s="115"/>
      <c r="AP133" s="115"/>
      <c r="AQ133" s="115"/>
      <c r="AR133" s="115"/>
      <c r="AS133" s="80">
        <f>AA133/1.02</f>
        <v>0</v>
      </c>
    </row>
    <row r="134" spans="1:45" s="24" customFormat="1" ht="31.5">
      <c r="A134" s="20"/>
      <c r="B134" s="25" t="s">
        <v>155</v>
      </c>
      <c r="C134" s="23"/>
      <c r="D134" s="23"/>
      <c r="E134" s="23"/>
      <c r="F134" s="23"/>
      <c r="G134" s="77"/>
      <c r="H134" s="77"/>
      <c r="I134" s="77"/>
      <c r="J134" s="77"/>
      <c r="K134" s="77"/>
      <c r="L134" s="77"/>
      <c r="M134" s="77"/>
      <c r="N134" s="77"/>
      <c r="O134" s="79"/>
      <c r="P134" s="77"/>
      <c r="Q134" s="80">
        <v>1.9E-2</v>
      </c>
      <c r="R134" s="80">
        <f t="shared" si="42"/>
        <v>1.8620000000000001E-2</v>
      </c>
      <c r="S134" s="80"/>
      <c r="T134" s="80"/>
      <c r="U134" s="80">
        <f t="shared" si="43"/>
        <v>3.8000000000000002E-4</v>
      </c>
      <c r="V134" s="80"/>
      <c r="W134" s="80"/>
      <c r="X134" s="80"/>
      <c r="Y134" s="80"/>
      <c r="Z134" s="127"/>
      <c r="AA134" s="106">
        <f t="shared" si="28"/>
        <v>0</v>
      </c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15"/>
      <c r="AM134" s="115"/>
      <c r="AN134" s="115"/>
      <c r="AO134" s="115"/>
      <c r="AP134" s="115"/>
      <c r="AQ134" s="115"/>
      <c r="AR134" s="115"/>
      <c r="AS134" s="80">
        <f>AA134/1.02</f>
        <v>0</v>
      </c>
    </row>
    <row r="135" spans="1:45" s="24" customFormat="1" ht="78.75">
      <c r="A135" s="20"/>
      <c r="B135" s="25" t="s">
        <v>156</v>
      </c>
      <c r="C135" s="23"/>
      <c r="D135" s="23"/>
      <c r="E135" s="23"/>
      <c r="F135" s="23"/>
      <c r="G135" s="77"/>
      <c r="H135" s="77"/>
      <c r="I135" s="77"/>
      <c r="J135" s="77"/>
      <c r="K135" s="77"/>
      <c r="L135" s="77"/>
      <c r="M135" s="77"/>
      <c r="N135" s="77"/>
      <c r="O135" s="79"/>
      <c r="P135" s="77"/>
      <c r="Q135" s="80">
        <v>0.92300000000000004</v>
      </c>
      <c r="R135" s="80">
        <f t="shared" si="42"/>
        <v>0.90454000000000001</v>
      </c>
      <c r="S135" s="80"/>
      <c r="T135" s="80"/>
      <c r="U135" s="80">
        <f t="shared" si="43"/>
        <v>1.8460000000000001E-2</v>
      </c>
      <c r="V135" s="80"/>
      <c r="W135" s="80"/>
      <c r="X135" s="80"/>
      <c r="Y135" s="80"/>
      <c r="Z135" s="126">
        <v>0.78500000000000003</v>
      </c>
      <c r="AA135" s="106">
        <f t="shared" si="28"/>
        <v>0.92630000000000001</v>
      </c>
      <c r="AB135" s="80"/>
      <c r="AC135" s="77"/>
      <c r="AD135" s="77"/>
      <c r="AE135" s="79"/>
      <c r="AF135" s="77"/>
      <c r="AG135" s="77"/>
      <c r="AH135" s="77"/>
      <c r="AI135" s="77"/>
      <c r="AJ135" s="80"/>
      <c r="AK135" s="77"/>
      <c r="AL135" s="77"/>
      <c r="AM135" s="77"/>
      <c r="AN135" s="77"/>
      <c r="AO135" s="77" t="s">
        <v>253</v>
      </c>
      <c r="AP135" s="77"/>
      <c r="AQ135" s="78" t="s">
        <v>302</v>
      </c>
      <c r="AR135" s="78" t="s">
        <v>300</v>
      </c>
      <c r="AS135" s="80">
        <v>0</v>
      </c>
    </row>
    <row r="136" spans="1:45" s="24" customFormat="1" ht="31.5">
      <c r="A136" s="20"/>
      <c r="B136" s="25" t="s">
        <v>157</v>
      </c>
      <c r="C136" s="23"/>
      <c r="D136" s="23"/>
      <c r="E136" s="23"/>
      <c r="F136" s="23"/>
      <c r="G136" s="77"/>
      <c r="H136" s="77"/>
      <c r="I136" s="77"/>
      <c r="J136" s="77"/>
      <c r="K136" s="77"/>
      <c r="L136" s="77"/>
      <c r="M136" s="77"/>
      <c r="N136" s="77"/>
      <c r="O136" s="79"/>
      <c r="P136" s="77"/>
      <c r="Q136" s="80">
        <v>1.014</v>
      </c>
      <c r="R136" s="80">
        <f t="shared" si="42"/>
        <v>0.99372000000000005</v>
      </c>
      <c r="S136" s="80"/>
      <c r="T136" s="80"/>
      <c r="U136" s="80">
        <f t="shared" si="43"/>
        <v>2.0279999999999999E-2</v>
      </c>
      <c r="V136" s="80"/>
      <c r="W136" s="80"/>
      <c r="X136" s="80"/>
      <c r="Y136" s="80"/>
      <c r="Z136" s="126">
        <v>1.2230000000000001</v>
      </c>
      <c r="AA136" s="106">
        <f t="shared" si="28"/>
        <v>1.4431400000000001</v>
      </c>
      <c r="AB136" s="80"/>
      <c r="AC136" s="77"/>
      <c r="AD136" s="77"/>
      <c r="AE136" s="79"/>
      <c r="AF136" s="77"/>
      <c r="AG136" s="77"/>
      <c r="AH136" s="77"/>
      <c r="AI136" s="77"/>
      <c r="AJ136" s="80"/>
      <c r="AK136" s="77"/>
      <c r="AL136" s="77"/>
      <c r="AM136" s="77" t="s">
        <v>253</v>
      </c>
      <c r="AN136" s="77"/>
      <c r="AO136" s="77"/>
      <c r="AP136" s="77"/>
      <c r="AQ136" s="78" t="s">
        <v>301</v>
      </c>
      <c r="AR136" s="78" t="s">
        <v>281</v>
      </c>
      <c r="AS136" s="80">
        <f t="shared" ref="AS136:AS142" si="44">AA136/1.02</f>
        <v>1.414843137254902</v>
      </c>
    </row>
    <row r="137" spans="1:45" s="24" customFormat="1" ht="31.5">
      <c r="A137" s="20"/>
      <c r="B137" s="25" t="s">
        <v>158</v>
      </c>
      <c r="C137" s="23"/>
      <c r="D137" s="23"/>
      <c r="E137" s="23"/>
      <c r="F137" s="23"/>
      <c r="G137" s="77"/>
      <c r="H137" s="77"/>
      <c r="I137" s="77"/>
      <c r="J137" s="77"/>
      <c r="K137" s="77"/>
      <c r="L137" s="77"/>
      <c r="M137" s="77"/>
      <c r="N137" s="77"/>
      <c r="O137" s="79"/>
      <c r="P137" s="77"/>
      <c r="Q137" s="80">
        <v>0.40600000000000003</v>
      </c>
      <c r="R137" s="80">
        <f t="shared" si="42"/>
        <v>0.39788000000000001</v>
      </c>
      <c r="S137" s="80"/>
      <c r="T137" s="80"/>
      <c r="U137" s="80">
        <f t="shared" si="43"/>
        <v>8.1200000000000005E-3</v>
      </c>
      <c r="V137" s="80"/>
      <c r="W137" s="80"/>
      <c r="X137" s="80"/>
      <c r="Y137" s="80"/>
      <c r="Z137" s="126">
        <v>0.48899999999999999</v>
      </c>
      <c r="AA137" s="106">
        <f t="shared" si="28"/>
        <v>0.57701999999999998</v>
      </c>
      <c r="AB137" s="80"/>
      <c r="AC137" s="77"/>
      <c r="AD137" s="77"/>
      <c r="AE137" s="79"/>
      <c r="AF137" s="77"/>
      <c r="AG137" s="77"/>
      <c r="AH137" s="77"/>
      <c r="AI137" s="77"/>
      <c r="AJ137" s="80"/>
      <c r="AK137" s="77"/>
      <c r="AL137" s="77"/>
      <c r="AM137" s="77"/>
      <c r="AN137" s="77"/>
      <c r="AO137" s="77"/>
      <c r="AP137" s="77"/>
      <c r="AQ137" s="78" t="s">
        <v>301</v>
      </c>
      <c r="AR137" s="78" t="s">
        <v>281</v>
      </c>
      <c r="AS137" s="80">
        <f t="shared" si="44"/>
        <v>0.56570588235294117</v>
      </c>
    </row>
    <row r="138" spans="1:45" s="24" customFormat="1" ht="31.5">
      <c r="A138" s="20"/>
      <c r="B138" s="25" t="s">
        <v>159</v>
      </c>
      <c r="C138" s="23"/>
      <c r="D138" s="23"/>
      <c r="E138" s="23"/>
      <c r="F138" s="23"/>
      <c r="G138" s="77"/>
      <c r="H138" s="77"/>
      <c r="I138" s="77"/>
      <c r="J138" s="77"/>
      <c r="K138" s="77"/>
      <c r="L138" s="77"/>
      <c r="M138" s="77"/>
      <c r="N138" s="77"/>
      <c r="O138" s="79"/>
      <c r="P138" s="77"/>
      <c r="Q138" s="80">
        <v>0.32800000000000001</v>
      </c>
      <c r="R138" s="80">
        <f t="shared" si="42"/>
        <v>0.32144</v>
      </c>
      <c r="S138" s="80"/>
      <c r="T138" s="80"/>
      <c r="U138" s="80">
        <f t="shared" si="43"/>
        <v>6.5600000000000007E-3</v>
      </c>
      <c r="V138" s="80"/>
      <c r="W138" s="80"/>
      <c r="X138" s="80"/>
      <c r="Y138" s="80"/>
      <c r="Z138" s="126">
        <v>0.39500000000000002</v>
      </c>
      <c r="AA138" s="106">
        <f t="shared" si="28"/>
        <v>0.46610000000000001</v>
      </c>
      <c r="AB138" s="80"/>
      <c r="AC138" s="77"/>
      <c r="AD138" s="77"/>
      <c r="AE138" s="79"/>
      <c r="AF138" s="77"/>
      <c r="AG138" s="77"/>
      <c r="AH138" s="77"/>
      <c r="AI138" s="77"/>
      <c r="AJ138" s="80"/>
      <c r="AK138" s="77"/>
      <c r="AL138" s="77"/>
      <c r="AM138" s="77"/>
      <c r="AN138" s="77"/>
      <c r="AO138" s="77"/>
      <c r="AP138" s="77"/>
      <c r="AQ138" s="78" t="s">
        <v>301</v>
      </c>
      <c r="AR138" s="78" t="s">
        <v>281</v>
      </c>
      <c r="AS138" s="80">
        <f t="shared" si="44"/>
        <v>0.4569607843137255</v>
      </c>
    </row>
    <row r="139" spans="1:45" s="24" customFormat="1" ht="31.5">
      <c r="A139" s="20"/>
      <c r="B139" s="25" t="s">
        <v>160</v>
      </c>
      <c r="C139" s="23"/>
      <c r="D139" s="23"/>
      <c r="E139" s="23"/>
      <c r="F139" s="23"/>
      <c r="G139" s="77"/>
      <c r="H139" s="77"/>
      <c r="I139" s="77"/>
      <c r="J139" s="77"/>
      <c r="K139" s="77"/>
      <c r="L139" s="77"/>
      <c r="M139" s="77"/>
      <c r="N139" s="77"/>
      <c r="O139" s="79"/>
      <c r="P139" s="77"/>
      <c r="Q139" s="80">
        <v>0.88200000000000001</v>
      </c>
      <c r="R139" s="80">
        <f t="shared" si="42"/>
        <v>0.86436000000000002</v>
      </c>
      <c r="S139" s="80"/>
      <c r="T139" s="80"/>
      <c r="U139" s="80">
        <f t="shared" si="43"/>
        <v>1.7639999999999999E-2</v>
      </c>
      <c r="V139" s="80"/>
      <c r="W139" s="80"/>
      <c r="X139" s="80"/>
      <c r="Y139" s="80"/>
      <c r="Z139" s="126">
        <v>1.0629999999999999</v>
      </c>
      <c r="AA139" s="106">
        <f t="shared" si="28"/>
        <v>1.2543399999999998</v>
      </c>
      <c r="AB139" s="80"/>
      <c r="AC139" s="77"/>
      <c r="AD139" s="77"/>
      <c r="AE139" s="79"/>
      <c r="AF139" s="77"/>
      <c r="AG139" s="77"/>
      <c r="AH139" s="77"/>
      <c r="AI139" s="77"/>
      <c r="AJ139" s="80"/>
      <c r="AK139" s="77"/>
      <c r="AL139" s="77"/>
      <c r="AM139" s="77"/>
      <c r="AN139" s="77"/>
      <c r="AO139" s="77"/>
      <c r="AP139" s="77"/>
      <c r="AQ139" s="78" t="s">
        <v>301</v>
      </c>
      <c r="AR139" s="78" t="s">
        <v>281</v>
      </c>
      <c r="AS139" s="80">
        <f t="shared" si="44"/>
        <v>1.2297450980392155</v>
      </c>
    </row>
    <row r="140" spans="1:45" s="24" customFormat="1" ht="31.5">
      <c r="A140" s="20"/>
      <c r="B140" s="25" t="s">
        <v>161</v>
      </c>
      <c r="C140" s="23"/>
      <c r="D140" s="23"/>
      <c r="E140" s="23"/>
      <c r="F140" s="23"/>
      <c r="G140" s="77"/>
      <c r="H140" s="77"/>
      <c r="I140" s="77"/>
      <c r="J140" s="77"/>
      <c r="K140" s="77"/>
      <c r="L140" s="77"/>
      <c r="M140" s="77"/>
      <c r="N140" s="77"/>
      <c r="O140" s="79"/>
      <c r="P140" s="77"/>
      <c r="Q140" s="80">
        <v>1.085</v>
      </c>
      <c r="R140" s="80">
        <f t="shared" si="42"/>
        <v>1.0632999999999999</v>
      </c>
      <c r="S140" s="80"/>
      <c r="T140" s="80"/>
      <c r="U140" s="80">
        <f t="shared" si="43"/>
        <v>2.1700000000000001E-2</v>
      </c>
      <c r="V140" s="80"/>
      <c r="W140" s="80"/>
      <c r="X140" s="80"/>
      <c r="Y140" s="80"/>
      <c r="Z140" s="126">
        <v>1.3080000000000001</v>
      </c>
      <c r="AA140" s="106">
        <f t="shared" si="28"/>
        <v>1.5434399999999999</v>
      </c>
      <c r="AB140" s="80"/>
      <c r="AC140" s="77"/>
      <c r="AD140" s="77"/>
      <c r="AE140" s="79"/>
      <c r="AF140" s="77"/>
      <c r="AG140" s="77"/>
      <c r="AH140" s="77"/>
      <c r="AI140" s="77"/>
      <c r="AJ140" s="80"/>
      <c r="AK140" s="77"/>
      <c r="AL140" s="77"/>
      <c r="AM140" s="77"/>
      <c r="AN140" s="77"/>
      <c r="AO140" s="77"/>
      <c r="AP140" s="77"/>
      <c r="AQ140" s="78" t="s">
        <v>301</v>
      </c>
      <c r="AR140" s="78" t="s">
        <v>281</v>
      </c>
      <c r="AS140" s="80">
        <f t="shared" si="44"/>
        <v>1.5131764705882351</v>
      </c>
    </row>
    <row r="141" spans="1:45" s="24" customFormat="1" ht="31.5">
      <c r="A141" s="20"/>
      <c r="B141" s="25" t="s">
        <v>162</v>
      </c>
      <c r="C141" s="23"/>
      <c r="D141" s="23"/>
      <c r="E141" s="23"/>
      <c r="F141" s="23"/>
      <c r="G141" s="77"/>
      <c r="H141" s="77"/>
      <c r="I141" s="77"/>
      <c r="J141" s="77"/>
      <c r="K141" s="77"/>
      <c r="L141" s="77"/>
      <c r="M141" s="77"/>
      <c r="N141" s="77"/>
      <c r="O141" s="79"/>
      <c r="P141" s="77"/>
      <c r="Q141" s="80">
        <v>2.3809999999999998</v>
      </c>
      <c r="R141" s="80">
        <f t="shared" si="42"/>
        <v>2.33338</v>
      </c>
      <c r="S141" s="80"/>
      <c r="T141" s="80"/>
      <c r="U141" s="80">
        <f t="shared" si="43"/>
        <v>4.7619999999999996E-2</v>
      </c>
      <c r="V141" s="80"/>
      <c r="W141" s="80"/>
      <c r="X141" s="80"/>
      <c r="Y141" s="80"/>
      <c r="Z141" s="126">
        <v>2.871</v>
      </c>
      <c r="AA141" s="106">
        <f t="shared" si="28"/>
        <v>3.3877799999999998</v>
      </c>
      <c r="AB141" s="80"/>
      <c r="AC141" s="77"/>
      <c r="AD141" s="77"/>
      <c r="AE141" s="79"/>
      <c r="AF141" s="77"/>
      <c r="AG141" s="77"/>
      <c r="AH141" s="77"/>
      <c r="AI141" s="77"/>
      <c r="AJ141" s="80"/>
      <c r="AK141" s="77"/>
      <c r="AL141" s="77"/>
      <c r="AM141" s="77" t="s">
        <v>253</v>
      </c>
      <c r="AN141" s="77"/>
      <c r="AO141" s="77"/>
      <c r="AP141" s="77"/>
      <c r="AQ141" s="78" t="s">
        <v>301</v>
      </c>
      <c r="AR141" s="78" t="s">
        <v>281</v>
      </c>
      <c r="AS141" s="80">
        <f t="shared" si="44"/>
        <v>3.3213529411764702</v>
      </c>
    </row>
    <row r="142" spans="1:45" s="24" customFormat="1" ht="31.5">
      <c r="A142" s="20"/>
      <c r="B142" s="25" t="s">
        <v>163</v>
      </c>
      <c r="C142" s="23"/>
      <c r="D142" s="23"/>
      <c r="E142" s="23"/>
      <c r="F142" s="23"/>
      <c r="G142" s="77"/>
      <c r="H142" s="77"/>
      <c r="I142" s="77"/>
      <c r="J142" s="77"/>
      <c r="K142" s="77"/>
      <c r="L142" s="77"/>
      <c r="M142" s="77"/>
      <c r="N142" s="77"/>
      <c r="O142" s="79"/>
      <c r="P142" s="77"/>
      <c r="Q142" s="80">
        <v>1.5269999999999999</v>
      </c>
      <c r="R142" s="80">
        <f t="shared" si="42"/>
        <v>1.4964599999999999</v>
      </c>
      <c r="S142" s="80"/>
      <c r="T142" s="80"/>
      <c r="U142" s="80">
        <f t="shared" si="43"/>
        <v>3.0539999999999998E-2</v>
      </c>
      <c r="V142" s="80"/>
      <c r="W142" s="80"/>
      <c r="X142" s="80"/>
      <c r="Y142" s="80"/>
      <c r="Z142" s="126">
        <v>1.841</v>
      </c>
      <c r="AA142" s="106">
        <f t="shared" si="28"/>
        <v>2.17238</v>
      </c>
      <c r="AB142" s="80"/>
      <c r="AC142" s="77"/>
      <c r="AD142" s="77"/>
      <c r="AE142" s="79"/>
      <c r="AF142" s="77"/>
      <c r="AG142" s="77"/>
      <c r="AH142" s="77"/>
      <c r="AI142" s="77"/>
      <c r="AJ142" s="80"/>
      <c r="AK142" s="77"/>
      <c r="AL142" s="77"/>
      <c r="AM142" s="77" t="s">
        <v>253</v>
      </c>
      <c r="AN142" s="77"/>
      <c r="AO142" s="77"/>
      <c r="AP142" s="77"/>
      <c r="AQ142" s="78" t="s">
        <v>301</v>
      </c>
      <c r="AR142" s="78" t="s">
        <v>281</v>
      </c>
      <c r="AS142" s="80">
        <f t="shared" si="44"/>
        <v>2.1297843137254899</v>
      </c>
    </row>
    <row r="143" spans="1:45" s="24" customFormat="1" ht="31.5">
      <c r="A143" s="20"/>
      <c r="B143" s="25" t="s">
        <v>164</v>
      </c>
      <c r="C143" s="23"/>
      <c r="D143" s="23"/>
      <c r="E143" s="23"/>
      <c r="F143" s="23"/>
      <c r="G143" s="77"/>
      <c r="H143" s="77"/>
      <c r="I143" s="77"/>
      <c r="J143" s="77"/>
      <c r="K143" s="77"/>
      <c r="L143" s="77"/>
      <c r="M143" s="77"/>
      <c r="N143" s="77"/>
      <c r="O143" s="79"/>
      <c r="P143" s="77"/>
      <c r="Q143" s="80">
        <v>1.244</v>
      </c>
      <c r="R143" s="80">
        <f t="shared" si="42"/>
        <v>1.21912</v>
      </c>
      <c r="S143" s="80"/>
      <c r="T143" s="80"/>
      <c r="U143" s="80">
        <f t="shared" si="43"/>
        <v>2.4879999999999999E-2</v>
      </c>
      <c r="V143" s="80"/>
      <c r="W143" s="80"/>
      <c r="X143" s="80"/>
      <c r="Y143" s="80"/>
      <c r="Z143" s="126">
        <v>1.5</v>
      </c>
      <c r="AA143" s="106">
        <f t="shared" ref="AA143:AA206" si="45">Z143*1.18</f>
        <v>1.77</v>
      </c>
      <c r="AB143" s="80"/>
      <c r="AC143" s="77"/>
      <c r="AD143" s="77"/>
      <c r="AE143" s="79"/>
      <c r="AF143" s="77"/>
      <c r="AG143" s="77"/>
      <c r="AH143" s="77"/>
      <c r="AI143" s="77"/>
      <c r="AJ143" s="80"/>
      <c r="AK143" s="77"/>
      <c r="AL143" s="77"/>
      <c r="AM143" s="77"/>
      <c r="AN143" s="77"/>
      <c r="AO143" s="77" t="s">
        <v>253</v>
      </c>
      <c r="AP143" s="77"/>
      <c r="AQ143" s="78" t="s">
        <v>303</v>
      </c>
      <c r="AR143" s="78" t="s">
        <v>304</v>
      </c>
      <c r="AS143" s="80">
        <v>0</v>
      </c>
    </row>
    <row r="144" spans="1:45" s="24" customFormat="1" ht="47.25">
      <c r="A144" s="20"/>
      <c r="B144" s="25" t="s">
        <v>165</v>
      </c>
      <c r="C144" s="23"/>
      <c r="D144" s="23"/>
      <c r="E144" s="23"/>
      <c r="F144" s="23"/>
      <c r="G144" s="77"/>
      <c r="H144" s="77"/>
      <c r="I144" s="77"/>
      <c r="J144" s="77"/>
      <c r="K144" s="77"/>
      <c r="L144" s="77"/>
      <c r="M144" s="77"/>
      <c r="N144" s="77"/>
      <c r="O144" s="79"/>
      <c r="P144" s="77"/>
      <c r="Q144" s="80">
        <v>2.1850000000000001</v>
      </c>
      <c r="R144" s="80">
        <f t="shared" si="42"/>
        <v>2.1413000000000002</v>
      </c>
      <c r="S144" s="80"/>
      <c r="T144" s="80"/>
      <c r="U144" s="80">
        <f t="shared" si="43"/>
        <v>4.3700000000000003E-2</v>
      </c>
      <c r="V144" s="80"/>
      <c r="W144" s="80"/>
      <c r="X144" s="80"/>
      <c r="Y144" s="80"/>
      <c r="Z144" s="126">
        <v>2.6349999999999998</v>
      </c>
      <c r="AA144" s="106">
        <f t="shared" si="45"/>
        <v>3.1092999999999997</v>
      </c>
      <c r="AB144" s="80"/>
      <c r="AC144" s="77"/>
      <c r="AD144" s="77"/>
      <c r="AE144" s="79"/>
      <c r="AF144" s="77"/>
      <c r="AG144" s="77"/>
      <c r="AH144" s="77"/>
      <c r="AI144" s="77"/>
      <c r="AJ144" s="80"/>
      <c r="AK144" s="77"/>
      <c r="AL144" s="77"/>
      <c r="AM144" s="77"/>
      <c r="AN144" s="77"/>
      <c r="AO144" s="77" t="s">
        <v>253</v>
      </c>
      <c r="AP144" s="77"/>
      <c r="AQ144" s="78" t="s">
        <v>299</v>
      </c>
      <c r="AR144" s="78" t="s">
        <v>304</v>
      </c>
      <c r="AS144" s="80">
        <v>0</v>
      </c>
    </row>
    <row r="145" spans="1:45" s="24" customFormat="1" ht="31.5">
      <c r="A145" s="20"/>
      <c r="B145" s="25" t="s">
        <v>166</v>
      </c>
      <c r="C145" s="23"/>
      <c r="D145" s="23"/>
      <c r="E145" s="23"/>
      <c r="F145" s="23"/>
      <c r="G145" s="77"/>
      <c r="H145" s="77"/>
      <c r="I145" s="77"/>
      <c r="J145" s="77"/>
      <c r="K145" s="77"/>
      <c r="L145" s="77"/>
      <c r="M145" s="77"/>
      <c r="N145" s="77"/>
      <c r="O145" s="79"/>
      <c r="P145" s="77"/>
      <c r="Q145" s="80">
        <v>2.7480000000000002</v>
      </c>
      <c r="R145" s="80">
        <f t="shared" si="42"/>
        <v>2.6930400000000003</v>
      </c>
      <c r="S145" s="80"/>
      <c r="T145" s="80"/>
      <c r="U145" s="80">
        <f t="shared" si="43"/>
        <v>5.4960000000000009E-2</v>
      </c>
      <c r="V145" s="80"/>
      <c r="W145" s="80"/>
      <c r="X145" s="80"/>
      <c r="Y145" s="80"/>
      <c r="Z145" s="125"/>
      <c r="AA145" s="106">
        <f t="shared" si="45"/>
        <v>0</v>
      </c>
      <c r="AB145" s="80"/>
      <c r="AC145" s="77"/>
      <c r="AD145" s="77"/>
      <c r="AE145" s="79"/>
      <c r="AF145" s="77"/>
      <c r="AG145" s="77"/>
      <c r="AH145" s="77"/>
      <c r="AI145" s="77"/>
      <c r="AJ145" s="80"/>
      <c r="AK145" s="77"/>
      <c r="AL145" s="77"/>
      <c r="AM145" s="77" t="s">
        <v>253</v>
      </c>
      <c r="AN145" s="77"/>
      <c r="AO145" s="77"/>
      <c r="AP145" s="77"/>
      <c r="AQ145" s="115"/>
      <c r="AR145" s="115"/>
      <c r="AS145" s="80">
        <v>0</v>
      </c>
    </row>
    <row r="146" spans="1:45" s="24" customFormat="1">
      <c r="A146" s="20"/>
      <c r="B146" s="26"/>
      <c r="C146" s="23"/>
      <c r="D146" s="23"/>
      <c r="E146" s="23"/>
      <c r="F146" s="23"/>
      <c r="G146" s="77"/>
      <c r="H146" s="77"/>
      <c r="I146" s="77"/>
      <c r="J146" s="77"/>
      <c r="K146" s="77"/>
      <c r="L146" s="77"/>
      <c r="M146" s="77"/>
      <c r="N146" s="77"/>
      <c r="O146" s="79"/>
      <c r="P146" s="77"/>
      <c r="Q146" s="80"/>
      <c r="R146" s="80"/>
      <c r="S146" s="80"/>
      <c r="T146" s="80"/>
      <c r="U146" s="80"/>
      <c r="V146" s="80"/>
      <c r="W146" s="80"/>
      <c r="X146" s="80"/>
      <c r="Y146" s="80"/>
      <c r="Z146" s="125"/>
      <c r="AA146" s="106">
        <f t="shared" si="45"/>
        <v>0</v>
      </c>
      <c r="AB146" s="80"/>
      <c r="AC146" s="77"/>
      <c r="AD146" s="77"/>
      <c r="AE146" s="79"/>
      <c r="AF146" s="77"/>
      <c r="AG146" s="77"/>
      <c r="AH146" s="77"/>
      <c r="AI146" s="77"/>
      <c r="AJ146" s="80"/>
      <c r="AK146" s="77"/>
      <c r="AL146" s="77"/>
      <c r="AM146" s="77"/>
      <c r="AN146" s="77"/>
      <c r="AO146" s="77"/>
      <c r="AP146" s="77"/>
      <c r="AQ146" s="115"/>
      <c r="AR146" s="115"/>
      <c r="AS146" s="80"/>
    </row>
    <row r="147" spans="1:45" s="24" customFormat="1">
      <c r="A147" s="20"/>
      <c r="B147" s="26"/>
      <c r="C147" s="23"/>
      <c r="D147" s="23"/>
      <c r="E147" s="23"/>
      <c r="F147" s="23"/>
      <c r="G147" s="77"/>
      <c r="H147" s="77"/>
      <c r="I147" s="77"/>
      <c r="J147" s="77"/>
      <c r="K147" s="77"/>
      <c r="L147" s="77"/>
      <c r="M147" s="77"/>
      <c r="N147" s="77"/>
      <c r="O147" s="79"/>
      <c r="P147" s="77"/>
      <c r="Q147" s="80"/>
      <c r="R147" s="80"/>
      <c r="S147" s="80"/>
      <c r="T147" s="80"/>
      <c r="U147" s="80"/>
      <c r="V147" s="80"/>
      <c r="W147" s="80"/>
      <c r="X147" s="80"/>
      <c r="Y147" s="80"/>
      <c r="Z147" s="125"/>
      <c r="AA147" s="106">
        <f t="shared" si="45"/>
        <v>0</v>
      </c>
      <c r="AB147" s="80"/>
      <c r="AC147" s="77"/>
      <c r="AD147" s="77"/>
      <c r="AE147" s="79"/>
      <c r="AF147" s="77"/>
      <c r="AG147" s="77"/>
      <c r="AH147" s="77"/>
      <c r="AI147" s="77"/>
      <c r="AJ147" s="80"/>
      <c r="AK147" s="77"/>
      <c r="AL147" s="77"/>
      <c r="AM147" s="77"/>
      <c r="AN147" s="77"/>
      <c r="AO147" s="77"/>
      <c r="AP147" s="77"/>
      <c r="AQ147" s="115"/>
      <c r="AR147" s="115"/>
      <c r="AS147" s="80"/>
    </row>
    <row r="148" spans="1:45" s="24" customFormat="1">
      <c r="A148" s="20"/>
      <c r="B148" s="26"/>
      <c r="C148" s="23"/>
      <c r="D148" s="23"/>
      <c r="E148" s="23"/>
      <c r="F148" s="23"/>
      <c r="G148" s="77"/>
      <c r="H148" s="77"/>
      <c r="I148" s="77"/>
      <c r="J148" s="77"/>
      <c r="K148" s="77"/>
      <c r="L148" s="77"/>
      <c r="M148" s="77"/>
      <c r="N148" s="77"/>
      <c r="O148" s="79"/>
      <c r="P148" s="77"/>
      <c r="Q148" s="80"/>
      <c r="R148" s="80"/>
      <c r="S148" s="80"/>
      <c r="T148" s="80"/>
      <c r="U148" s="80"/>
      <c r="V148" s="80"/>
      <c r="W148" s="80"/>
      <c r="X148" s="80"/>
      <c r="Y148" s="80"/>
      <c r="Z148" s="125"/>
      <c r="AA148" s="106">
        <f t="shared" si="45"/>
        <v>0</v>
      </c>
      <c r="AB148" s="80"/>
      <c r="AC148" s="77"/>
      <c r="AD148" s="77"/>
      <c r="AE148" s="79"/>
      <c r="AF148" s="77"/>
      <c r="AG148" s="77"/>
      <c r="AH148" s="77"/>
      <c r="AI148" s="77"/>
      <c r="AJ148" s="80"/>
      <c r="AK148" s="77"/>
      <c r="AL148" s="77"/>
      <c r="AM148" s="77"/>
      <c r="AN148" s="77"/>
      <c r="AO148" s="77"/>
      <c r="AP148" s="77"/>
      <c r="AQ148" s="115"/>
      <c r="AR148" s="115"/>
      <c r="AS148" s="80"/>
    </row>
    <row r="149" spans="1:45" s="24" customFormat="1">
      <c r="A149" s="20"/>
      <c r="B149" s="26"/>
      <c r="C149" s="23"/>
      <c r="D149" s="23"/>
      <c r="E149" s="23"/>
      <c r="F149" s="23"/>
      <c r="G149" s="77"/>
      <c r="H149" s="77"/>
      <c r="I149" s="77"/>
      <c r="J149" s="77"/>
      <c r="K149" s="77"/>
      <c r="L149" s="77"/>
      <c r="M149" s="77"/>
      <c r="N149" s="77"/>
      <c r="O149" s="79"/>
      <c r="P149" s="77"/>
      <c r="Q149" s="80"/>
      <c r="R149" s="80"/>
      <c r="S149" s="80"/>
      <c r="T149" s="80"/>
      <c r="U149" s="80"/>
      <c r="V149" s="80"/>
      <c r="W149" s="80"/>
      <c r="X149" s="80"/>
      <c r="Y149" s="80"/>
      <c r="Z149" s="125"/>
      <c r="AA149" s="106">
        <f t="shared" si="45"/>
        <v>0</v>
      </c>
      <c r="AB149" s="80"/>
      <c r="AC149" s="77"/>
      <c r="AD149" s="77"/>
      <c r="AE149" s="79"/>
      <c r="AF149" s="77"/>
      <c r="AG149" s="77"/>
      <c r="AH149" s="77"/>
      <c r="AI149" s="77"/>
      <c r="AJ149" s="80"/>
      <c r="AK149" s="77"/>
      <c r="AL149" s="77"/>
      <c r="AM149" s="77"/>
      <c r="AN149" s="77"/>
      <c r="AO149" s="77"/>
      <c r="AP149" s="77"/>
      <c r="AQ149" s="115"/>
      <c r="AR149" s="115"/>
      <c r="AS149" s="80"/>
    </row>
    <row r="150" spans="1:45" s="24" customFormat="1">
      <c r="A150" s="20"/>
      <c r="B150" s="26"/>
      <c r="C150" s="23"/>
      <c r="D150" s="23"/>
      <c r="E150" s="23"/>
      <c r="F150" s="23"/>
      <c r="G150" s="77"/>
      <c r="H150" s="77"/>
      <c r="I150" s="77"/>
      <c r="J150" s="77"/>
      <c r="K150" s="77"/>
      <c r="L150" s="77"/>
      <c r="M150" s="77"/>
      <c r="N150" s="77"/>
      <c r="O150" s="79"/>
      <c r="P150" s="77"/>
      <c r="Q150" s="80"/>
      <c r="R150" s="80"/>
      <c r="S150" s="80"/>
      <c r="T150" s="80"/>
      <c r="U150" s="80"/>
      <c r="V150" s="80"/>
      <c r="W150" s="80"/>
      <c r="X150" s="80"/>
      <c r="Y150" s="80"/>
      <c r="Z150" s="125"/>
      <c r="AA150" s="106">
        <f t="shared" si="45"/>
        <v>0</v>
      </c>
      <c r="AB150" s="80"/>
      <c r="AC150" s="77"/>
      <c r="AD150" s="77"/>
      <c r="AE150" s="79"/>
      <c r="AF150" s="77"/>
      <c r="AG150" s="77"/>
      <c r="AH150" s="77"/>
      <c r="AI150" s="77"/>
      <c r="AJ150" s="80"/>
      <c r="AK150" s="77"/>
      <c r="AL150" s="77"/>
      <c r="AM150" s="77"/>
      <c r="AN150" s="77"/>
      <c r="AO150" s="77"/>
      <c r="AP150" s="77"/>
      <c r="AQ150" s="115"/>
      <c r="AR150" s="115"/>
      <c r="AS150" s="80"/>
    </row>
    <row r="151" spans="1:45" s="24" customFormat="1">
      <c r="A151" s="20"/>
      <c r="B151" s="26"/>
      <c r="C151" s="23"/>
      <c r="D151" s="23"/>
      <c r="E151" s="23"/>
      <c r="F151" s="23"/>
      <c r="G151" s="77"/>
      <c r="H151" s="77"/>
      <c r="I151" s="77"/>
      <c r="J151" s="77"/>
      <c r="K151" s="77"/>
      <c r="L151" s="77"/>
      <c r="M151" s="77"/>
      <c r="N151" s="77"/>
      <c r="O151" s="79"/>
      <c r="P151" s="77"/>
      <c r="Q151" s="80"/>
      <c r="R151" s="80"/>
      <c r="S151" s="80"/>
      <c r="T151" s="80"/>
      <c r="U151" s="80"/>
      <c r="V151" s="80"/>
      <c r="W151" s="80"/>
      <c r="X151" s="80"/>
      <c r="Y151" s="80"/>
      <c r="Z151" s="125"/>
      <c r="AA151" s="106">
        <f t="shared" si="45"/>
        <v>0</v>
      </c>
      <c r="AB151" s="80"/>
      <c r="AC151" s="77"/>
      <c r="AD151" s="77"/>
      <c r="AE151" s="79"/>
      <c r="AF151" s="77"/>
      <c r="AG151" s="77"/>
      <c r="AH151" s="77"/>
      <c r="AI151" s="77"/>
      <c r="AJ151" s="80"/>
      <c r="AK151" s="77"/>
      <c r="AL151" s="77"/>
      <c r="AM151" s="77"/>
      <c r="AN151" s="77"/>
      <c r="AO151" s="77"/>
      <c r="AP151" s="77"/>
      <c r="AQ151" s="115"/>
      <c r="AR151" s="115"/>
      <c r="AS151" s="80"/>
    </row>
    <row r="152" spans="1:45" s="24" customFormat="1">
      <c r="A152" s="20"/>
      <c r="B152" s="26"/>
      <c r="C152" s="23"/>
      <c r="D152" s="23"/>
      <c r="E152" s="23"/>
      <c r="F152" s="23"/>
      <c r="G152" s="77"/>
      <c r="H152" s="77"/>
      <c r="I152" s="77"/>
      <c r="J152" s="77"/>
      <c r="K152" s="77"/>
      <c r="L152" s="77"/>
      <c r="M152" s="77"/>
      <c r="N152" s="77"/>
      <c r="O152" s="79"/>
      <c r="P152" s="77"/>
      <c r="Q152" s="80"/>
      <c r="R152" s="80"/>
      <c r="S152" s="80"/>
      <c r="T152" s="80"/>
      <c r="U152" s="80"/>
      <c r="V152" s="80"/>
      <c r="W152" s="80"/>
      <c r="X152" s="80"/>
      <c r="Y152" s="80"/>
      <c r="Z152" s="125"/>
      <c r="AA152" s="106">
        <f t="shared" si="45"/>
        <v>0</v>
      </c>
      <c r="AB152" s="80"/>
      <c r="AC152" s="77"/>
      <c r="AD152" s="77"/>
      <c r="AE152" s="79"/>
      <c r="AF152" s="77"/>
      <c r="AG152" s="77"/>
      <c r="AH152" s="77"/>
      <c r="AI152" s="77"/>
      <c r="AJ152" s="80"/>
      <c r="AK152" s="77"/>
      <c r="AL152" s="77"/>
      <c r="AM152" s="77"/>
      <c r="AN152" s="77"/>
      <c r="AO152" s="77"/>
      <c r="AP152" s="77"/>
      <c r="AQ152" s="115"/>
      <c r="AR152" s="115"/>
      <c r="AS152" s="80"/>
    </row>
    <row r="153" spans="1:45" s="17" customFormat="1" ht="31.5">
      <c r="A153" s="8" t="s">
        <v>67</v>
      </c>
      <c r="B153" s="13" t="s">
        <v>68</v>
      </c>
      <c r="C153" s="14"/>
      <c r="D153" s="16">
        <f>D154+D181+D207+D188+D191+D196+D201+D204</f>
        <v>0</v>
      </c>
      <c r="E153" s="16">
        <f>E154+E181+E207+E188+E191+E196+E201+E204</f>
        <v>0</v>
      </c>
      <c r="F153" s="16">
        <f>F154+F181+F207+F188+F191+F196+F201+F204</f>
        <v>0</v>
      </c>
      <c r="G153" s="75"/>
      <c r="H153" s="75"/>
      <c r="I153" s="75"/>
      <c r="J153" s="75"/>
      <c r="K153" s="75"/>
      <c r="L153" s="75"/>
      <c r="M153" s="75"/>
      <c r="N153" s="75"/>
      <c r="O153" s="94">
        <f t="shared" ref="O153:Y153" si="46">O154+O181+O207+O188+O191+O196+O201+O204</f>
        <v>0</v>
      </c>
      <c r="P153" s="75">
        <f t="shared" si="46"/>
        <v>0</v>
      </c>
      <c r="Q153" s="76">
        <f t="shared" si="46"/>
        <v>89.028448260000005</v>
      </c>
      <c r="R153" s="76">
        <f t="shared" si="46"/>
        <v>2.9152532947999998</v>
      </c>
      <c r="S153" s="76">
        <f t="shared" si="46"/>
        <v>45.290205999999991</v>
      </c>
      <c r="T153" s="76">
        <f t="shared" si="46"/>
        <v>39.8523</v>
      </c>
      <c r="U153" s="76">
        <f t="shared" si="46"/>
        <v>0.97068896520000003</v>
      </c>
      <c r="V153" s="76">
        <f t="shared" si="46"/>
        <v>0</v>
      </c>
      <c r="W153" s="76">
        <f t="shared" si="46"/>
        <v>0</v>
      </c>
      <c r="X153" s="76">
        <f t="shared" si="46"/>
        <v>0</v>
      </c>
      <c r="Y153" s="76">
        <f t="shared" si="46"/>
        <v>0</v>
      </c>
      <c r="Z153" s="125"/>
      <c r="AA153" s="106">
        <f t="shared" si="45"/>
        <v>0</v>
      </c>
      <c r="AB153" s="76"/>
      <c r="AC153" s="75"/>
      <c r="AD153" s="75"/>
      <c r="AE153" s="94">
        <f>AE154+AE181+AE207+AE188+AE191+AE196+AE201+AE204</f>
        <v>0</v>
      </c>
      <c r="AF153" s="75"/>
      <c r="AG153" s="75"/>
      <c r="AH153" s="75"/>
      <c r="AI153" s="75"/>
      <c r="AJ153" s="76">
        <f t="shared" ref="AJ153:AP153" si="47">AJ154+AJ181+AJ207+AJ188+AJ191+AJ196+AJ201+AJ204</f>
        <v>0</v>
      </c>
      <c r="AK153" s="75">
        <f t="shared" si="47"/>
        <v>0</v>
      </c>
      <c r="AL153" s="75">
        <f t="shared" si="47"/>
        <v>0</v>
      </c>
      <c r="AM153" s="75">
        <f t="shared" si="47"/>
        <v>0</v>
      </c>
      <c r="AN153" s="75">
        <f t="shared" si="47"/>
        <v>0</v>
      </c>
      <c r="AO153" s="75">
        <f t="shared" si="47"/>
        <v>0</v>
      </c>
      <c r="AP153" s="75">
        <f t="shared" si="47"/>
        <v>0</v>
      </c>
      <c r="AQ153" s="114"/>
      <c r="AR153" s="114"/>
      <c r="AS153" s="76">
        <f>AS154+AS181+AS207+AS188+AS191+AS196+AS201+AS204</f>
        <v>42.698772502656233</v>
      </c>
    </row>
    <row r="154" spans="1:45" s="17" customFormat="1">
      <c r="A154" s="8"/>
      <c r="B154" s="18" t="s">
        <v>69</v>
      </c>
      <c r="C154" s="14"/>
      <c r="D154" s="16">
        <f t="shared" ref="D154:AP154" si="48">SUBTOTAL(9,D155:D180)</f>
        <v>0</v>
      </c>
      <c r="E154" s="16">
        <f t="shared" si="48"/>
        <v>0</v>
      </c>
      <c r="F154" s="16">
        <f t="shared" si="48"/>
        <v>0</v>
      </c>
      <c r="G154" s="75"/>
      <c r="H154" s="75"/>
      <c r="I154" s="75"/>
      <c r="J154" s="75"/>
      <c r="K154" s="75"/>
      <c r="L154" s="75"/>
      <c r="M154" s="75"/>
      <c r="N154" s="75"/>
      <c r="O154" s="94">
        <f t="shared" si="48"/>
        <v>0</v>
      </c>
      <c r="P154" s="75">
        <f t="shared" si="48"/>
        <v>0</v>
      </c>
      <c r="Q154" s="76">
        <f t="shared" si="48"/>
        <v>46.351700000000001</v>
      </c>
      <c r="R154" s="76">
        <f t="shared" si="48"/>
        <v>0</v>
      </c>
      <c r="S154" s="76">
        <f t="shared" si="48"/>
        <v>45.290205999999991</v>
      </c>
      <c r="T154" s="76">
        <f t="shared" si="48"/>
        <v>0.15029999999999999</v>
      </c>
      <c r="U154" s="76">
        <f t="shared" si="48"/>
        <v>0.91119400000000006</v>
      </c>
      <c r="V154" s="76">
        <f t="shared" si="48"/>
        <v>0</v>
      </c>
      <c r="W154" s="76">
        <f t="shared" si="48"/>
        <v>0</v>
      </c>
      <c r="X154" s="76">
        <f t="shared" si="48"/>
        <v>0</v>
      </c>
      <c r="Y154" s="76">
        <f t="shared" si="48"/>
        <v>0</v>
      </c>
      <c r="Z154" s="125"/>
      <c r="AA154" s="106">
        <f t="shared" si="45"/>
        <v>0</v>
      </c>
      <c r="AB154" s="76"/>
      <c r="AC154" s="75"/>
      <c r="AD154" s="75"/>
      <c r="AE154" s="94">
        <f t="shared" si="48"/>
        <v>0</v>
      </c>
      <c r="AF154" s="75"/>
      <c r="AG154" s="75"/>
      <c r="AH154" s="75"/>
      <c r="AI154" s="75"/>
      <c r="AJ154" s="76">
        <f t="shared" si="48"/>
        <v>0</v>
      </c>
      <c r="AK154" s="75">
        <f t="shared" si="48"/>
        <v>0</v>
      </c>
      <c r="AL154" s="75">
        <f>SUBTOTAL(9,AL155:AL180)</f>
        <v>0</v>
      </c>
      <c r="AM154" s="75">
        <f t="shared" si="48"/>
        <v>0</v>
      </c>
      <c r="AN154" s="75">
        <f t="shared" si="48"/>
        <v>0</v>
      </c>
      <c r="AO154" s="75">
        <f t="shared" si="48"/>
        <v>0</v>
      </c>
      <c r="AP154" s="75">
        <f t="shared" si="48"/>
        <v>0</v>
      </c>
      <c r="AQ154" s="114"/>
      <c r="AR154" s="114"/>
      <c r="AS154" s="76">
        <f>SUBTOTAL(9,AS155:AS180)</f>
        <v>1.66804</v>
      </c>
    </row>
    <row r="155" spans="1:45" s="24" customFormat="1" ht="31.5">
      <c r="A155" s="20"/>
      <c r="B155" s="25" t="s">
        <v>167</v>
      </c>
      <c r="C155" s="22"/>
      <c r="D155" s="23"/>
      <c r="E155" s="23"/>
      <c r="F155" s="23"/>
      <c r="G155" s="77"/>
      <c r="H155" s="77"/>
      <c r="I155" s="77"/>
      <c r="J155" s="77"/>
      <c r="K155" s="77"/>
      <c r="L155" s="77"/>
      <c r="M155" s="77"/>
      <c r="N155" s="77"/>
      <c r="O155" s="79"/>
      <c r="P155" s="77"/>
      <c r="Q155" s="80">
        <v>1.7999999999999999E-2</v>
      </c>
      <c r="R155" s="80"/>
      <c r="S155" s="80">
        <f>Q155</f>
        <v>1.7999999999999999E-2</v>
      </c>
      <c r="T155" s="80"/>
      <c r="U155" s="80"/>
      <c r="V155" s="80"/>
      <c r="W155" s="80"/>
      <c r="X155" s="80"/>
      <c r="Y155" s="80"/>
      <c r="Z155" s="125"/>
      <c r="AA155" s="106">
        <f t="shared" si="45"/>
        <v>0</v>
      </c>
      <c r="AB155" s="80"/>
      <c r="AC155" s="77"/>
      <c r="AD155" s="77"/>
      <c r="AE155" s="79"/>
      <c r="AF155" s="77"/>
      <c r="AG155" s="77"/>
      <c r="AH155" s="77"/>
      <c r="AI155" s="77"/>
      <c r="AJ155" s="80"/>
      <c r="AK155" s="77"/>
      <c r="AL155" s="77"/>
      <c r="AM155" s="77"/>
      <c r="AN155" s="77"/>
      <c r="AO155" s="77"/>
      <c r="AP155" s="77"/>
      <c r="AQ155" s="115"/>
      <c r="AR155" s="115"/>
      <c r="AS155" s="80">
        <v>0</v>
      </c>
    </row>
    <row r="156" spans="1:45" s="24" customFormat="1" ht="110.25">
      <c r="A156" s="20"/>
      <c r="B156" s="25" t="s">
        <v>168</v>
      </c>
      <c r="C156" s="22"/>
      <c r="D156" s="23"/>
      <c r="E156" s="23"/>
      <c r="F156" s="23"/>
      <c r="G156" s="77"/>
      <c r="H156" s="77"/>
      <c r="I156" s="77"/>
      <c r="J156" s="77"/>
      <c r="K156" s="77"/>
      <c r="L156" s="77"/>
      <c r="M156" s="77"/>
      <c r="N156" s="77"/>
      <c r="O156" s="79"/>
      <c r="P156" s="77"/>
      <c r="Q156" s="80">
        <v>21.992999999999999</v>
      </c>
      <c r="R156" s="80"/>
      <c r="S156" s="80">
        <f>Q156-U156</f>
        <v>21.553139999999999</v>
      </c>
      <c r="T156" s="80"/>
      <c r="U156" s="80">
        <f>Q156*0.02</f>
        <v>0.43985999999999997</v>
      </c>
      <c r="V156" s="80"/>
      <c r="W156" s="80"/>
      <c r="X156" s="80"/>
      <c r="Y156" s="80"/>
      <c r="Z156" s="126">
        <v>22.896999999999998</v>
      </c>
      <c r="AA156" s="106">
        <f t="shared" si="45"/>
        <v>27.018459999999997</v>
      </c>
      <c r="AB156" s="80"/>
      <c r="AC156" s="77"/>
      <c r="AD156" s="77"/>
      <c r="AE156" s="79"/>
      <c r="AF156" s="77"/>
      <c r="AG156" s="77"/>
      <c r="AH156" s="77"/>
      <c r="AI156" s="77"/>
      <c r="AJ156" s="80"/>
      <c r="AK156" s="77"/>
      <c r="AL156" s="77"/>
      <c r="AM156" s="77"/>
      <c r="AN156" s="77"/>
      <c r="AO156" s="77"/>
      <c r="AP156" s="77"/>
      <c r="AQ156" s="78" t="s">
        <v>330</v>
      </c>
      <c r="AR156" s="78" t="s">
        <v>331</v>
      </c>
      <c r="AS156" s="80">
        <v>0.16</v>
      </c>
    </row>
    <row r="157" spans="1:45" s="24" customFormat="1" ht="31.5">
      <c r="A157" s="20"/>
      <c r="B157" s="25" t="s">
        <v>169</v>
      </c>
      <c r="C157" s="22"/>
      <c r="D157" s="23"/>
      <c r="E157" s="23"/>
      <c r="F157" s="23"/>
      <c r="G157" s="77"/>
      <c r="H157" s="77"/>
      <c r="I157" s="77"/>
      <c r="J157" s="77"/>
      <c r="K157" s="77"/>
      <c r="L157" s="77"/>
      <c r="M157" s="77"/>
      <c r="N157" s="77"/>
      <c r="O157" s="79"/>
      <c r="P157" s="77"/>
      <c r="Q157" s="80">
        <v>3.5000000000000003E-2</v>
      </c>
      <c r="R157" s="80"/>
      <c r="S157" s="80">
        <f>Q157</f>
        <v>3.5000000000000003E-2</v>
      </c>
      <c r="T157" s="80"/>
      <c r="U157" s="80"/>
      <c r="V157" s="80"/>
      <c r="W157" s="80"/>
      <c r="X157" s="80"/>
      <c r="Y157" s="80"/>
      <c r="Z157" s="127"/>
      <c r="AA157" s="106">
        <f t="shared" si="45"/>
        <v>0</v>
      </c>
      <c r="AB157" s="115"/>
      <c r="AC157" s="115"/>
      <c r="AD157" s="115"/>
      <c r="AE157" s="115"/>
      <c r="AF157" s="115"/>
      <c r="AG157" s="115"/>
      <c r="AH157" s="115"/>
      <c r="AI157" s="115"/>
      <c r="AJ157" s="115"/>
      <c r="AK157" s="115"/>
      <c r="AL157" s="115"/>
      <c r="AM157" s="115"/>
      <c r="AN157" s="115"/>
      <c r="AO157" s="115"/>
      <c r="AP157" s="115"/>
      <c r="AQ157" s="115"/>
      <c r="AR157" s="115"/>
      <c r="AS157" s="80">
        <v>0</v>
      </c>
    </row>
    <row r="158" spans="1:45" s="24" customFormat="1" ht="31.5">
      <c r="A158" s="20"/>
      <c r="B158" s="25" t="s">
        <v>170</v>
      </c>
      <c r="C158" s="22"/>
      <c r="D158" s="23"/>
      <c r="E158" s="23"/>
      <c r="F158" s="23"/>
      <c r="G158" s="77"/>
      <c r="H158" s="77"/>
      <c r="I158" s="77"/>
      <c r="J158" s="77"/>
      <c r="K158" s="77"/>
      <c r="L158" s="77"/>
      <c r="M158" s="77"/>
      <c r="N158" s="77"/>
      <c r="O158" s="79"/>
      <c r="P158" s="77"/>
      <c r="Q158" s="80">
        <v>1.7999999999999999E-2</v>
      </c>
      <c r="R158" s="80"/>
      <c r="S158" s="80">
        <f>Q158</f>
        <v>1.7999999999999999E-2</v>
      </c>
      <c r="T158" s="80"/>
      <c r="U158" s="80"/>
      <c r="V158" s="80"/>
      <c r="W158" s="80"/>
      <c r="X158" s="80"/>
      <c r="Y158" s="80"/>
      <c r="Z158" s="127"/>
      <c r="AA158" s="106">
        <f t="shared" si="45"/>
        <v>0</v>
      </c>
      <c r="AB158" s="80"/>
      <c r="AC158" s="77"/>
      <c r="AD158" s="77"/>
      <c r="AE158" s="79"/>
      <c r="AF158" s="77"/>
      <c r="AG158" s="77"/>
      <c r="AH158" s="77"/>
      <c r="AI158" s="77"/>
      <c r="AJ158" s="80"/>
      <c r="AK158" s="77"/>
      <c r="AL158" s="77"/>
      <c r="AM158" s="77"/>
      <c r="AN158" s="77"/>
      <c r="AO158" s="77"/>
      <c r="AP158" s="77"/>
      <c r="AQ158" s="115"/>
      <c r="AR158" s="115"/>
      <c r="AS158" s="80">
        <v>0</v>
      </c>
    </row>
    <row r="159" spans="1:45" s="24" customFormat="1" ht="47.25">
      <c r="A159" s="20"/>
      <c r="B159" s="25" t="s">
        <v>171</v>
      </c>
      <c r="C159" s="22"/>
      <c r="D159" s="23"/>
      <c r="E159" s="23"/>
      <c r="F159" s="23"/>
      <c r="G159" s="77"/>
      <c r="H159" s="77"/>
      <c r="I159" s="77"/>
      <c r="J159" s="77"/>
      <c r="K159" s="77"/>
      <c r="L159" s="77"/>
      <c r="M159" s="77"/>
      <c r="N159" s="77"/>
      <c r="O159" s="79"/>
      <c r="P159" s="77"/>
      <c r="Q159" s="80">
        <v>0.15</v>
      </c>
      <c r="R159" s="80"/>
      <c r="S159" s="80">
        <f>Q159</f>
        <v>0.15</v>
      </c>
      <c r="T159" s="80"/>
      <c r="U159" s="80"/>
      <c r="V159" s="80"/>
      <c r="W159" s="80"/>
      <c r="X159" s="80"/>
      <c r="Y159" s="80"/>
      <c r="Z159" s="127"/>
      <c r="AA159" s="106">
        <f t="shared" si="45"/>
        <v>0</v>
      </c>
      <c r="AB159" s="80"/>
      <c r="AC159" s="77"/>
      <c r="AD159" s="77"/>
      <c r="AE159" s="79"/>
      <c r="AF159" s="77"/>
      <c r="AG159" s="77"/>
      <c r="AH159" s="77"/>
      <c r="AI159" s="77"/>
      <c r="AJ159" s="80"/>
      <c r="AK159" s="77"/>
      <c r="AL159" s="77"/>
      <c r="AM159" s="77"/>
      <c r="AN159" s="77"/>
      <c r="AO159" s="77"/>
      <c r="AP159" s="77"/>
      <c r="AQ159" s="115"/>
      <c r="AR159" s="115"/>
      <c r="AS159" s="80">
        <v>0</v>
      </c>
    </row>
    <row r="160" spans="1:45" s="24" customFormat="1" ht="47.25">
      <c r="A160" s="20"/>
      <c r="B160" s="25" t="s">
        <v>172</v>
      </c>
      <c r="C160" s="22"/>
      <c r="D160" s="23"/>
      <c r="E160" s="23"/>
      <c r="F160" s="23"/>
      <c r="G160" s="77"/>
      <c r="H160" s="77"/>
      <c r="I160" s="77"/>
      <c r="J160" s="77"/>
      <c r="K160" s="77"/>
      <c r="L160" s="77"/>
      <c r="M160" s="77"/>
      <c r="N160" s="77"/>
      <c r="O160" s="79"/>
      <c r="P160" s="77"/>
      <c r="Q160" s="80">
        <v>8.5999999999999993E-2</v>
      </c>
      <c r="R160" s="80"/>
      <c r="S160" s="80">
        <f>Q160</f>
        <v>8.5999999999999993E-2</v>
      </c>
      <c r="T160" s="80"/>
      <c r="U160" s="80"/>
      <c r="V160" s="80"/>
      <c r="W160" s="80"/>
      <c r="X160" s="80"/>
      <c r="Y160" s="80"/>
      <c r="Z160" s="127"/>
      <c r="AA160" s="106">
        <f t="shared" si="45"/>
        <v>0</v>
      </c>
      <c r="AB160" s="80"/>
      <c r="AC160" s="77"/>
      <c r="AD160" s="77"/>
      <c r="AE160" s="79"/>
      <c r="AF160" s="77"/>
      <c r="AG160" s="77"/>
      <c r="AH160" s="77"/>
      <c r="AI160" s="77"/>
      <c r="AJ160" s="80"/>
      <c r="AK160" s="77"/>
      <c r="AL160" s="77"/>
      <c r="AM160" s="77" t="s">
        <v>253</v>
      </c>
      <c r="AN160" s="77"/>
      <c r="AO160" s="77"/>
      <c r="AP160" s="77"/>
      <c r="AQ160" s="115"/>
      <c r="AR160" s="115"/>
      <c r="AS160" s="80">
        <v>0</v>
      </c>
    </row>
    <row r="161" spans="1:45" s="24" customFormat="1" ht="63">
      <c r="A161" s="20"/>
      <c r="B161" s="25" t="s">
        <v>173</v>
      </c>
      <c r="C161" s="22"/>
      <c r="D161" s="23"/>
      <c r="E161" s="23"/>
      <c r="F161" s="23"/>
      <c r="G161" s="77"/>
      <c r="H161" s="77"/>
      <c r="I161" s="77"/>
      <c r="J161" s="77"/>
      <c r="K161" s="77"/>
      <c r="L161" s="77"/>
      <c r="M161" s="77"/>
      <c r="N161" s="77"/>
      <c r="O161" s="79"/>
      <c r="P161" s="77"/>
      <c r="Q161" s="80">
        <v>0.189</v>
      </c>
      <c r="R161" s="80"/>
      <c r="S161" s="80">
        <f>Q161</f>
        <v>0.189</v>
      </c>
      <c r="T161" s="80"/>
      <c r="U161" s="80"/>
      <c r="V161" s="80"/>
      <c r="W161" s="80"/>
      <c r="X161" s="80"/>
      <c r="Y161" s="80"/>
      <c r="Z161" s="127"/>
      <c r="AA161" s="106">
        <f t="shared" si="45"/>
        <v>0</v>
      </c>
      <c r="AB161" s="80"/>
      <c r="AC161" s="77"/>
      <c r="AD161" s="77"/>
      <c r="AE161" s="79"/>
      <c r="AF161" s="77"/>
      <c r="AG161" s="77"/>
      <c r="AH161" s="77"/>
      <c r="AI161" s="77"/>
      <c r="AJ161" s="80"/>
      <c r="AK161" s="77"/>
      <c r="AL161" s="77"/>
      <c r="AM161" s="77"/>
      <c r="AN161" s="77"/>
      <c r="AO161" s="77"/>
      <c r="AP161" s="77"/>
      <c r="AQ161" s="115"/>
      <c r="AR161" s="115"/>
      <c r="AS161" s="80">
        <v>0</v>
      </c>
    </row>
    <row r="162" spans="1:45" s="24" customFormat="1" ht="63">
      <c r="A162" s="20"/>
      <c r="B162" s="25" t="s">
        <v>174</v>
      </c>
      <c r="C162" s="22"/>
      <c r="D162" s="23"/>
      <c r="E162" s="23"/>
      <c r="F162" s="23"/>
      <c r="G162" s="77"/>
      <c r="H162" s="77"/>
      <c r="I162" s="77"/>
      <c r="J162" s="77"/>
      <c r="K162" s="77"/>
      <c r="L162" s="77"/>
      <c r="M162" s="77"/>
      <c r="N162" s="77"/>
      <c r="O162" s="79"/>
      <c r="P162" s="77"/>
      <c r="Q162" s="80">
        <v>5.7773000000000003</v>
      </c>
      <c r="R162" s="80"/>
      <c r="S162" s="80">
        <f>Q162-U162</f>
        <v>5.6617540000000002</v>
      </c>
      <c r="T162" s="80"/>
      <c r="U162" s="80">
        <f>Q162*0.02</f>
        <v>0.11554600000000001</v>
      </c>
      <c r="V162" s="80"/>
      <c r="W162" s="80"/>
      <c r="X162" s="80"/>
      <c r="Y162" s="80"/>
      <c r="Z162" s="126">
        <v>4.9109999999999996</v>
      </c>
      <c r="AA162" s="106">
        <f t="shared" si="45"/>
        <v>5.7949799999999989</v>
      </c>
      <c r="AB162" s="80"/>
      <c r="AC162" s="77"/>
      <c r="AD162" s="77"/>
      <c r="AE162" s="79"/>
      <c r="AF162" s="77"/>
      <c r="AG162" s="77"/>
      <c r="AH162" s="77"/>
      <c r="AI162" s="77"/>
      <c r="AJ162" s="80"/>
      <c r="AK162" s="77"/>
      <c r="AL162" s="77"/>
      <c r="AM162" s="77"/>
      <c r="AN162" s="77"/>
      <c r="AO162" s="77"/>
      <c r="AP162" s="77"/>
      <c r="AQ162" s="78" t="s">
        <v>305</v>
      </c>
      <c r="AR162" s="78" t="s">
        <v>307</v>
      </c>
      <c r="AS162" s="80">
        <v>0</v>
      </c>
    </row>
    <row r="163" spans="1:45" s="24" customFormat="1" ht="63">
      <c r="A163" s="20"/>
      <c r="B163" s="25" t="s">
        <v>175</v>
      </c>
      <c r="C163" s="22"/>
      <c r="D163" s="23"/>
      <c r="E163" s="23"/>
      <c r="F163" s="23"/>
      <c r="G163" s="77"/>
      <c r="H163" s="77"/>
      <c r="I163" s="77"/>
      <c r="J163" s="77"/>
      <c r="K163" s="77"/>
      <c r="L163" s="77"/>
      <c r="M163" s="77"/>
      <c r="N163" s="77"/>
      <c r="O163" s="79"/>
      <c r="P163" s="77"/>
      <c r="Q163" s="80">
        <v>1.5029999999999999</v>
      </c>
      <c r="R163" s="80"/>
      <c r="S163" s="80">
        <f>Q163-T163-U163</f>
        <v>1.32264</v>
      </c>
      <c r="T163" s="80">
        <f>Q163*0.1</f>
        <v>0.15029999999999999</v>
      </c>
      <c r="U163" s="80">
        <f>Q163*0.02</f>
        <v>3.006E-2</v>
      </c>
      <c r="V163" s="80"/>
      <c r="W163" s="80"/>
      <c r="X163" s="80"/>
      <c r="Y163" s="80"/>
      <c r="Z163" s="126">
        <v>1.278</v>
      </c>
      <c r="AA163" s="106">
        <f t="shared" si="45"/>
        <v>1.50804</v>
      </c>
      <c r="AB163" s="80"/>
      <c r="AC163" s="77"/>
      <c r="AD163" s="77"/>
      <c r="AE163" s="79"/>
      <c r="AF163" s="77"/>
      <c r="AG163" s="77"/>
      <c r="AH163" s="77"/>
      <c r="AI163" s="77"/>
      <c r="AJ163" s="80"/>
      <c r="AK163" s="77"/>
      <c r="AL163" s="77"/>
      <c r="AM163" s="77" t="s">
        <v>253</v>
      </c>
      <c r="AN163" s="77"/>
      <c r="AO163" s="77"/>
      <c r="AP163" s="77"/>
      <c r="AQ163" s="78" t="s">
        <v>306</v>
      </c>
      <c r="AR163" s="115"/>
      <c r="AS163" s="80">
        <f>AA163</f>
        <v>1.50804</v>
      </c>
    </row>
    <row r="164" spans="1:45" s="24" customFormat="1" ht="126">
      <c r="A164" s="20"/>
      <c r="B164" s="25" t="s">
        <v>176</v>
      </c>
      <c r="C164" s="22"/>
      <c r="D164" s="23"/>
      <c r="E164" s="23"/>
      <c r="F164" s="23"/>
      <c r="G164" s="77"/>
      <c r="H164" s="77"/>
      <c r="I164" s="77"/>
      <c r="J164" s="77"/>
      <c r="K164" s="77"/>
      <c r="L164" s="77"/>
      <c r="M164" s="77"/>
      <c r="N164" s="77"/>
      <c r="O164" s="79"/>
      <c r="P164" s="77"/>
      <c r="Q164" s="80">
        <v>0.29599999999999999</v>
      </c>
      <c r="R164" s="80"/>
      <c r="S164" s="80">
        <f>Q164</f>
        <v>0.29599999999999999</v>
      </c>
      <c r="T164" s="80"/>
      <c r="U164" s="80"/>
      <c r="V164" s="80"/>
      <c r="W164" s="80"/>
      <c r="X164" s="80"/>
      <c r="Y164" s="80"/>
      <c r="Z164" s="127"/>
      <c r="AA164" s="106">
        <f t="shared" si="45"/>
        <v>0</v>
      </c>
      <c r="AB164" s="115"/>
      <c r="AC164" s="115"/>
      <c r="AD164" s="115"/>
      <c r="AE164" s="115"/>
      <c r="AF164" s="115"/>
      <c r="AG164" s="115"/>
      <c r="AH164" s="115"/>
      <c r="AI164" s="115"/>
      <c r="AJ164" s="115"/>
      <c r="AK164" s="115"/>
      <c r="AL164" s="115"/>
      <c r="AM164" s="115"/>
      <c r="AN164" s="115"/>
      <c r="AO164" s="115"/>
      <c r="AP164" s="115"/>
      <c r="AQ164" s="115"/>
      <c r="AR164" s="115"/>
      <c r="AS164" s="80">
        <f>AA164</f>
        <v>0</v>
      </c>
    </row>
    <row r="165" spans="1:45" s="24" customFormat="1" ht="94.5">
      <c r="A165" s="20"/>
      <c r="B165" s="25" t="s">
        <v>177</v>
      </c>
      <c r="C165" s="22"/>
      <c r="D165" s="23"/>
      <c r="E165" s="23"/>
      <c r="F165" s="23"/>
      <c r="G165" s="77"/>
      <c r="H165" s="77"/>
      <c r="I165" s="77"/>
      <c r="J165" s="77"/>
      <c r="K165" s="77"/>
      <c r="L165" s="77"/>
      <c r="M165" s="77"/>
      <c r="N165" s="77"/>
      <c r="O165" s="79"/>
      <c r="P165" s="77"/>
      <c r="Q165" s="80">
        <v>4.7210000000000001</v>
      </c>
      <c r="R165" s="80"/>
      <c r="S165" s="80">
        <f>Q165-U165</f>
        <v>4.6265799999999997</v>
      </c>
      <c r="T165" s="80"/>
      <c r="U165" s="80">
        <f>Q165*0.02</f>
        <v>9.4420000000000004E-2</v>
      </c>
      <c r="V165" s="80"/>
      <c r="W165" s="80"/>
      <c r="X165" s="80"/>
      <c r="Y165" s="80"/>
      <c r="Z165" s="126">
        <v>4.0129999999999999</v>
      </c>
      <c r="AA165" s="106">
        <f t="shared" si="45"/>
        <v>4.7353399999999999</v>
      </c>
      <c r="AB165" s="80"/>
      <c r="AC165" s="77"/>
      <c r="AD165" s="77"/>
      <c r="AE165" s="79"/>
      <c r="AF165" s="77"/>
      <c r="AG165" s="77"/>
      <c r="AH165" s="77"/>
      <c r="AI165" s="77"/>
      <c r="AJ165" s="80"/>
      <c r="AK165" s="77"/>
      <c r="AL165" s="77"/>
      <c r="AM165" s="77"/>
      <c r="AN165" s="77"/>
      <c r="AO165" s="77"/>
      <c r="AP165" s="77"/>
      <c r="AQ165" s="78" t="s">
        <v>332</v>
      </c>
      <c r="AR165" s="78" t="s">
        <v>333</v>
      </c>
      <c r="AS165" s="80">
        <v>0</v>
      </c>
    </row>
    <row r="166" spans="1:45" s="24" customFormat="1" ht="94.5">
      <c r="A166" s="20"/>
      <c r="B166" s="25" t="s">
        <v>178</v>
      </c>
      <c r="C166" s="22"/>
      <c r="D166" s="23"/>
      <c r="E166" s="23"/>
      <c r="F166" s="23"/>
      <c r="G166" s="77"/>
      <c r="H166" s="77"/>
      <c r="I166" s="77"/>
      <c r="J166" s="77"/>
      <c r="K166" s="77"/>
      <c r="L166" s="77"/>
      <c r="M166" s="77"/>
      <c r="N166" s="77"/>
      <c r="O166" s="79"/>
      <c r="P166" s="77"/>
      <c r="Q166" s="80">
        <v>3.5291999999999999</v>
      </c>
      <c r="R166" s="80"/>
      <c r="S166" s="80">
        <f t="shared" ref="S166:S171" si="49">Q166-U166</f>
        <v>3.4586159999999997</v>
      </c>
      <c r="T166" s="80"/>
      <c r="U166" s="80">
        <f t="shared" ref="U166:U171" si="50">Q166*0.02</f>
        <v>7.0583999999999994E-2</v>
      </c>
      <c r="V166" s="80"/>
      <c r="W166" s="80"/>
      <c r="X166" s="80"/>
      <c r="Y166" s="80"/>
      <c r="Z166" s="126">
        <v>3</v>
      </c>
      <c r="AA166" s="106">
        <f t="shared" si="45"/>
        <v>3.54</v>
      </c>
      <c r="AB166" s="80"/>
      <c r="AC166" s="77"/>
      <c r="AD166" s="77"/>
      <c r="AE166" s="79"/>
      <c r="AF166" s="77"/>
      <c r="AG166" s="77"/>
      <c r="AH166" s="77"/>
      <c r="AI166" s="77"/>
      <c r="AJ166" s="80"/>
      <c r="AK166" s="77"/>
      <c r="AL166" s="77"/>
      <c r="AM166" s="77"/>
      <c r="AN166" s="77"/>
      <c r="AO166" s="77"/>
      <c r="AP166" s="77"/>
      <c r="AQ166" s="78" t="s">
        <v>332</v>
      </c>
      <c r="AR166" s="78" t="s">
        <v>333</v>
      </c>
      <c r="AS166" s="80">
        <v>0</v>
      </c>
    </row>
    <row r="167" spans="1:45" s="24" customFormat="1" ht="94.5">
      <c r="A167" s="20"/>
      <c r="B167" s="25" t="s">
        <v>179</v>
      </c>
      <c r="C167" s="22"/>
      <c r="D167" s="23"/>
      <c r="E167" s="23"/>
      <c r="F167" s="23"/>
      <c r="G167" s="77"/>
      <c r="H167" s="77"/>
      <c r="I167" s="77"/>
      <c r="J167" s="77"/>
      <c r="K167" s="77"/>
      <c r="L167" s="77"/>
      <c r="M167" s="77"/>
      <c r="N167" s="77"/>
      <c r="O167" s="79"/>
      <c r="P167" s="77"/>
      <c r="Q167" s="80">
        <v>2.9409999999999998</v>
      </c>
      <c r="R167" s="80"/>
      <c r="S167" s="80">
        <f t="shared" si="49"/>
        <v>2.88218</v>
      </c>
      <c r="T167" s="80"/>
      <c r="U167" s="80">
        <f t="shared" si="50"/>
        <v>5.8819999999999997E-2</v>
      </c>
      <c r="V167" s="80"/>
      <c r="W167" s="80"/>
      <c r="X167" s="80"/>
      <c r="Y167" s="80"/>
      <c r="Z167" s="126">
        <v>2.5</v>
      </c>
      <c r="AA167" s="106">
        <f t="shared" si="45"/>
        <v>2.9499999999999997</v>
      </c>
      <c r="AB167" s="80"/>
      <c r="AC167" s="77"/>
      <c r="AD167" s="77"/>
      <c r="AE167" s="79"/>
      <c r="AF167" s="77"/>
      <c r="AG167" s="77"/>
      <c r="AH167" s="77"/>
      <c r="AI167" s="77"/>
      <c r="AJ167" s="80"/>
      <c r="AK167" s="77"/>
      <c r="AL167" s="77"/>
      <c r="AM167" s="77"/>
      <c r="AN167" s="77"/>
      <c r="AO167" s="77"/>
      <c r="AP167" s="77"/>
      <c r="AQ167" s="78" t="s">
        <v>332</v>
      </c>
      <c r="AR167" s="78" t="s">
        <v>333</v>
      </c>
      <c r="AS167" s="80">
        <v>0</v>
      </c>
    </row>
    <row r="168" spans="1:45" s="24" customFormat="1" ht="94.5">
      <c r="A168" s="20"/>
      <c r="B168" s="25" t="s">
        <v>180</v>
      </c>
      <c r="C168" s="22"/>
      <c r="D168" s="23"/>
      <c r="E168" s="23"/>
      <c r="F168" s="23"/>
      <c r="G168" s="77"/>
      <c r="H168" s="77"/>
      <c r="I168" s="77"/>
      <c r="J168" s="77"/>
      <c r="K168" s="77"/>
      <c r="L168" s="77"/>
      <c r="M168" s="77"/>
      <c r="N168" s="77"/>
      <c r="O168" s="79"/>
      <c r="P168" s="77"/>
      <c r="Q168" s="80">
        <v>1.4219999999999999</v>
      </c>
      <c r="R168" s="80"/>
      <c r="S168" s="80">
        <f t="shared" si="49"/>
        <v>1.3935599999999999</v>
      </c>
      <c r="T168" s="80"/>
      <c r="U168" s="80">
        <f t="shared" si="50"/>
        <v>2.844E-2</v>
      </c>
      <c r="V168" s="80"/>
      <c r="W168" s="80"/>
      <c r="X168" s="80"/>
      <c r="Y168" s="80"/>
      <c r="Z168" s="126">
        <v>1.2090000000000001</v>
      </c>
      <c r="AA168" s="106">
        <f t="shared" si="45"/>
        <v>1.42662</v>
      </c>
      <c r="AB168" s="80"/>
      <c r="AC168" s="77"/>
      <c r="AD168" s="77"/>
      <c r="AE168" s="79"/>
      <c r="AF168" s="77"/>
      <c r="AG168" s="77"/>
      <c r="AH168" s="77"/>
      <c r="AI168" s="77"/>
      <c r="AJ168" s="80"/>
      <c r="AK168" s="77"/>
      <c r="AL168" s="77"/>
      <c r="AM168" s="77"/>
      <c r="AN168" s="77"/>
      <c r="AO168" s="77"/>
      <c r="AP168" s="77"/>
      <c r="AQ168" s="78" t="s">
        <v>332</v>
      </c>
      <c r="AR168" s="78" t="s">
        <v>333</v>
      </c>
      <c r="AS168" s="80">
        <v>0</v>
      </c>
    </row>
    <row r="169" spans="1:45" s="24" customFormat="1" ht="94.5">
      <c r="A169" s="20"/>
      <c r="B169" s="25" t="s">
        <v>181</v>
      </c>
      <c r="C169" s="22"/>
      <c r="D169" s="23"/>
      <c r="E169" s="23"/>
      <c r="F169" s="23"/>
      <c r="G169" s="77"/>
      <c r="H169" s="77"/>
      <c r="I169" s="77"/>
      <c r="J169" s="77"/>
      <c r="K169" s="77"/>
      <c r="L169" s="77"/>
      <c r="M169" s="77"/>
      <c r="N169" s="77"/>
      <c r="O169" s="79"/>
      <c r="P169" s="77"/>
      <c r="Q169" s="80">
        <v>2.706</v>
      </c>
      <c r="R169" s="80"/>
      <c r="S169" s="80">
        <f t="shared" si="49"/>
        <v>2.6518799999999998</v>
      </c>
      <c r="T169" s="80"/>
      <c r="U169" s="80">
        <f t="shared" si="50"/>
        <v>5.4120000000000001E-2</v>
      </c>
      <c r="V169" s="80"/>
      <c r="W169" s="80"/>
      <c r="X169" s="80"/>
      <c r="Y169" s="80"/>
      <c r="Z169" s="126">
        <v>2.2999999999999998</v>
      </c>
      <c r="AA169" s="106">
        <f t="shared" si="45"/>
        <v>2.7139999999999995</v>
      </c>
      <c r="AB169" s="80"/>
      <c r="AC169" s="77"/>
      <c r="AD169" s="77"/>
      <c r="AE169" s="79"/>
      <c r="AF169" s="77"/>
      <c r="AG169" s="77"/>
      <c r="AH169" s="77"/>
      <c r="AI169" s="77"/>
      <c r="AJ169" s="80"/>
      <c r="AK169" s="77"/>
      <c r="AL169" s="77"/>
      <c r="AM169" s="77"/>
      <c r="AN169" s="77"/>
      <c r="AO169" s="77"/>
      <c r="AP169" s="77"/>
      <c r="AQ169" s="78" t="s">
        <v>332</v>
      </c>
      <c r="AR169" s="78" t="s">
        <v>333</v>
      </c>
      <c r="AS169" s="80">
        <v>0</v>
      </c>
    </row>
    <row r="170" spans="1:45" s="24" customFormat="1" ht="94.5">
      <c r="A170" s="20"/>
      <c r="B170" s="25" t="s">
        <v>182</v>
      </c>
      <c r="C170" s="22"/>
      <c r="D170" s="23"/>
      <c r="E170" s="23"/>
      <c r="F170" s="23"/>
      <c r="G170" s="77"/>
      <c r="H170" s="77"/>
      <c r="I170" s="77"/>
      <c r="J170" s="77"/>
      <c r="K170" s="77"/>
      <c r="L170" s="77"/>
      <c r="M170" s="77"/>
      <c r="N170" s="77"/>
      <c r="O170" s="79"/>
      <c r="P170" s="77"/>
      <c r="Q170" s="80">
        <v>0.58820000000000006</v>
      </c>
      <c r="R170" s="80"/>
      <c r="S170" s="80">
        <f t="shared" si="49"/>
        <v>0.57643600000000006</v>
      </c>
      <c r="T170" s="80"/>
      <c r="U170" s="80">
        <f t="shared" si="50"/>
        <v>1.1764000000000002E-2</v>
      </c>
      <c r="V170" s="80"/>
      <c r="W170" s="80"/>
      <c r="X170" s="80"/>
      <c r="Y170" s="80"/>
      <c r="Z170" s="126">
        <v>0.5</v>
      </c>
      <c r="AA170" s="106">
        <f t="shared" si="45"/>
        <v>0.59</v>
      </c>
      <c r="AB170" s="80"/>
      <c r="AC170" s="77"/>
      <c r="AD170" s="77"/>
      <c r="AE170" s="79"/>
      <c r="AF170" s="77"/>
      <c r="AG170" s="77"/>
      <c r="AH170" s="77"/>
      <c r="AI170" s="77"/>
      <c r="AJ170" s="80"/>
      <c r="AK170" s="77"/>
      <c r="AL170" s="77"/>
      <c r="AM170" s="77"/>
      <c r="AN170" s="77"/>
      <c r="AO170" s="77"/>
      <c r="AP170" s="77"/>
      <c r="AQ170" s="78" t="s">
        <v>332</v>
      </c>
      <c r="AR170" s="78" t="s">
        <v>333</v>
      </c>
      <c r="AS170" s="80">
        <v>0</v>
      </c>
    </row>
    <row r="171" spans="1:45" s="24" customFormat="1" ht="94.5">
      <c r="A171" s="20"/>
      <c r="B171" s="25" t="s">
        <v>183</v>
      </c>
      <c r="C171" s="22"/>
      <c r="D171" s="23"/>
      <c r="E171" s="23"/>
      <c r="F171" s="23"/>
      <c r="G171" s="77"/>
      <c r="H171" s="77"/>
      <c r="I171" s="77"/>
      <c r="J171" s="77"/>
      <c r="K171" s="77"/>
      <c r="L171" s="77"/>
      <c r="M171" s="77"/>
      <c r="N171" s="77"/>
      <c r="O171" s="79"/>
      <c r="P171" s="77"/>
      <c r="Q171" s="80">
        <v>0.379</v>
      </c>
      <c r="R171" s="80"/>
      <c r="S171" s="80">
        <f t="shared" si="49"/>
        <v>0.37142000000000003</v>
      </c>
      <c r="T171" s="80"/>
      <c r="U171" s="80">
        <f t="shared" si="50"/>
        <v>7.5799999999999999E-3</v>
      </c>
      <c r="V171" s="80"/>
      <c r="W171" s="80"/>
      <c r="X171" s="80"/>
      <c r="Y171" s="80"/>
      <c r="Z171" s="126">
        <v>0.32200000000000001</v>
      </c>
      <c r="AA171" s="106">
        <f t="shared" si="45"/>
        <v>0.37995999999999996</v>
      </c>
      <c r="AB171" s="80"/>
      <c r="AC171" s="77"/>
      <c r="AD171" s="77"/>
      <c r="AE171" s="79"/>
      <c r="AF171" s="77"/>
      <c r="AG171" s="77"/>
      <c r="AH171" s="77"/>
      <c r="AI171" s="77"/>
      <c r="AJ171" s="80"/>
      <c r="AK171" s="77"/>
      <c r="AL171" s="77"/>
      <c r="AM171" s="77"/>
      <c r="AN171" s="77"/>
      <c r="AO171" s="77"/>
      <c r="AP171" s="77"/>
      <c r="AQ171" s="78" t="s">
        <v>332</v>
      </c>
      <c r="AR171" s="78" t="s">
        <v>333</v>
      </c>
      <c r="AS171" s="80">
        <v>0</v>
      </c>
    </row>
    <row r="172" spans="1:45" s="24" customFormat="1">
      <c r="A172" s="20"/>
      <c r="B172" s="26"/>
      <c r="C172" s="22"/>
      <c r="D172" s="23"/>
      <c r="E172" s="23"/>
      <c r="F172" s="23"/>
      <c r="G172" s="77"/>
      <c r="H172" s="77"/>
      <c r="I172" s="77"/>
      <c r="J172" s="77"/>
      <c r="K172" s="77"/>
      <c r="L172" s="77"/>
      <c r="M172" s="77"/>
      <c r="N172" s="77"/>
      <c r="O172" s="79"/>
      <c r="P172" s="77"/>
      <c r="Q172" s="80"/>
      <c r="R172" s="80"/>
      <c r="S172" s="80"/>
      <c r="T172" s="80"/>
      <c r="U172" s="80"/>
      <c r="V172" s="80"/>
      <c r="W172" s="80"/>
      <c r="X172" s="80"/>
      <c r="Y172" s="80"/>
      <c r="Z172" s="106"/>
      <c r="AA172" s="106">
        <f t="shared" si="45"/>
        <v>0</v>
      </c>
      <c r="AB172" s="80"/>
      <c r="AC172" s="77"/>
      <c r="AD172" s="77"/>
      <c r="AE172" s="79"/>
      <c r="AF172" s="77"/>
      <c r="AG172" s="77"/>
      <c r="AH172" s="77"/>
      <c r="AI172" s="77"/>
      <c r="AJ172" s="80"/>
      <c r="AK172" s="77"/>
      <c r="AL172" s="77"/>
      <c r="AM172" s="77"/>
      <c r="AN172" s="77"/>
      <c r="AO172" s="77"/>
      <c r="AP172" s="77"/>
      <c r="AQ172" s="115"/>
      <c r="AR172" s="115"/>
      <c r="AS172" s="80"/>
    </row>
    <row r="173" spans="1:45" s="24" customFormat="1">
      <c r="A173" s="20"/>
      <c r="B173" s="26"/>
      <c r="C173" s="22"/>
      <c r="D173" s="23"/>
      <c r="E173" s="23"/>
      <c r="F173" s="23"/>
      <c r="G173" s="77"/>
      <c r="H173" s="77"/>
      <c r="I173" s="77"/>
      <c r="J173" s="77"/>
      <c r="K173" s="77"/>
      <c r="L173" s="77"/>
      <c r="M173" s="77"/>
      <c r="N173" s="77"/>
      <c r="O173" s="79"/>
      <c r="P173" s="77"/>
      <c r="Q173" s="80"/>
      <c r="R173" s="80"/>
      <c r="S173" s="80"/>
      <c r="T173" s="80"/>
      <c r="U173" s="80"/>
      <c r="V173" s="80"/>
      <c r="W173" s="80"/>
      <c r="X173" s="80"/>
      <c r="Y173" s="80"/>
      <c r="Z173" s="106"/>
      <c r="AA173" s="106">
        <f t="shared" si="45"/>
        <v>0</v>
      </c>
      <c r="AB173" s="80"/>
      <c r="AC173" s="77"/>
      <c r="AD173" s="77"/>
      <c r="AE173" s="79"/>
      <c r="AF173" s="77"/>
      <c r="AG173" s="77"/>
      <c r="AH173" s="77"/>
      <c r="AI173" s="77"/>
      <c r="AJ173" s="80"/>
      <c r="AK173" s="77"/>
      <c r="AL173" s="77"/>
      <c r="AM173" s="77"/>
      <c r="AN173" s="77"/>
      <c r="AO173" s="77"/>
      <c r="AP173" s="77"/>
      <c r="AQ173" s="115"/>
      <c r="AR173" s="115"/>
      <c r="AS173" s="80"/>
    </row>
    <row r="174" spans="1:45" s="24" customFormat="1">
      <c r="A174" s="20"/>
      <c r="B174" s="26"/>
      <c r="C174" s="22"/>
      <c r="D174" s="23"/>
      <c r="E174" s="23"/>
      <c r="F174" s="23"/>
      <c r="G174" s="77"/>
      <c r="H174" s="77"/>
      <c r="I174" s="77"/>
      <c r="J174" s="77"/>
      <c r="K174" s="77"/>
      <c r="L174" s="77"/>
      <c r="M174" s="77"/>
      <c r="N174" s="77"/>
      <c r="O174" s="79"/>
      <c r="P174" s="77"/>
      <c r="Q174" s="80"/>
      <c r="R174" s="80"/>
      <c r="S174" s="80"/>
      <c r="T174" s="80"/>
      <c r="U174" s="80"/>
      <c r="V174" s="80"/>
      <c r="W174" s="80"/>
      <c r="X174" s="80"/>
      <c r="Y174" s="80"/>
      <c r="Z174" s="106"/>
      <c r="AA174" s="106">
        <f t="shared" si="45"/>
        <v>0</v>
      </c>
      <c r="AB174" s="80"/>
      <c r="AC174" s="77"/>
      <c r="AD174" s="77"/>
      <c r="AE174" s="79"/>
      <c r="AF174" s="77"/>
      <c r="AG174" s="77"/>
      <c r="AH174" s="77"/>
      <c r="AI174" s="77"/>
      <c r="AJ174" s="80"/>
      <c r="AK174" s="77"/>
      <c r="AL174" s="77"/>
      <c r="AM174" s="77"/>
      <c r="AN174" s="77"/>
      <c r="AO174" s="77"/>
      <c r="AP174" s="77"/>
      <c r="AQ174" s="115"/>
      <c r="AR174" s="115"/>
      <c r="AS174" s="80"/>
    </row>
    <row r="175" spans="1:45" s="24" customFormat="1">
      <c r="A175" s="20"/>
      <c r="B175" s="26"/>
      <c r="C175" s="22"/>
      <c r="D175" s="23"/>
      <c r="E175" s="23"/>
      <c r="F175" s="23"/>
      <c r="G175" s="77"/>
      <c r="H175" s="77"/>
      <c r="I175" s="77"/>
      <c r="J175" s="77"/>
      <c r="K175" s="77"/>
      <c r="L175" s="77"/>
      <c r="M175" s="77"/>
      <c r="N175" s="77"/>
      <c r="O175" s="79"/>
      <c r="P175" s="77"/>
      <c r="Q175" s="80"/>
      <c r="R175" s="80"/>
      <c r="S175" s="80"/>
      <c r="T175" s="80"/>
      <c r="U175" s="80"/>
      <c r="V175" s="80"/>
      <c r="W175" s="80"/>
      <c r="X175" s="80"/>
      <c r="Y175" s="80"/>
      <c r="Z175" s="106"/>
      <c r="AA175" s="106">
        <f t="shared" si="45"/>
        <v>0</v>
      </c>
      <c r="AB175" s="80"/>
      <c r="AC175" s="77"/>
      <c r="AD175" s="77"/>
      <c r="AE175" s="79"/>
      <c r="AF175" s="77"/>
      <c r="AG175" s="77"/>
      <c r="AH175" s="77"/>
      <c r="AI175" s="77"/>
      <c r="AJ175" s="80"/>
      <c r="AK175" s="77"/>
      <c r="AL175" s="77"/>
      <c r="AM175" s="77"/>
      <c r="AN175" s="77"/>
      <c r="AO175" s="77"/>
      <c r="AP175" s="77"/>
      <c r="AQ175" s="115"/>
      <c r="AR175" s="115"/>
      <c r="AS175" s="80"/>
    </row>
    <row r="176" spans="1:45" s="24" customFormat="1">
      <c r="A176" s="20"/>
      <c r="B176" s="26"/>
      <c r="C176" s="22"/>
      <c r="D176" s="23"/>
      <c r="E176" s="23"/>
      <c r="F176" s="23"/>
      <c r="G176" s="77"/>
      <c r="H176" s="77"/>
      <c r="I176" s="77"/>
      <c r="J176" s="77"/>
      <c r="K176" s="77"/>
      <c r="L176" s="77"/>
      <c r="M176" s="77"/>
      <c r="N176" s="77"/>
      <c r="O176" s="79"/>
      <c r="P176" s="77"/>
      <c r="Q176" s="80"/>
      <c r="R176" s="80"/>
      <c r="S176" s="80"/>
      <c r="T176" s="80"/>
      <c r="U176" s="80"/>
      <c r="V176" s="80"/>
      <c r="W176" s="80"/>
      <c r="X176" s="80"/>
      <c r="Y176" s="80"/>
      <c r="Z176" s="106"/>
      <c r="AA176" s="106">
        <f t="shared" si="45"/>
        <v>0</v>
      </c>
      <c r="AB176" s="80"/>
      <c r="AC176" s="77"/>
      <c r="AD176" s="77"/>
      <c r="AE176" s="79"/>
      <c r="AF176" s="77"/>
      <c r="AG176" s="77"/>
      <c r="AH176" s="77"/>
      <c r="AI176" s="77"/>
      <c r="AJ176" s="80"/>
      <c r="AK176" s="77"/>
      <c r="AL176" s="77"/>
      <c r="AM176" s="77"/>
      <c r="AN176" s="77"/>
      <c r="AO176" s="77"/>
      <c r="AP176" s="77"/>
      <c r="AQ176" s="115"/>
      <c r="AR176" s="115"/>
      <c r="AS176" s="80"/>
    </row>
    <row r="177" spans="1:45" s="24" customFormat="1">
      <c r="A177" s="20"/>
      <c r="B177" s="26"/>
      <c r="C177" s="22"/>
      <c r="D177" s="23"/>
      <c r="E177" s="23"/>
      <c r="F177" s="23"/>
      <c r="G177" s="77"/>
      <c r="H177" s="77"/>
      <c r="I177" s="77"/>
      <c r="J177" s="77"/>
      <c r="K177" s="77"/>
      <c r="L177" s="77"/>
      <c r="M177" s="77"/>
      <c r="N177" s="77"/>
      <c r="O177" s="79"/>
      <c r="P177" s="77"/>
      <c r="Q177" s="80"/>
      <c r="R177" s="80"/>
      <c r="S177" s="80"/>
      <c r="T177" s="80"/>
      <c r="U177" s="80"/>
      <c r="V177" s="80"/>
      <c r="W177" s="80"/>
      <c r="X177" s="80"/>
      <c r="Y177" s="80"/>
      <c r="Z177" s="106"/>
      <c r="AA177" s="106">
        <f t="shared" si="45"/>
        <v>0</v>
      </c>
      <c r="AB177" s="80"/>
      <c r="AC177" s="77"/>
      <c r="AD177" s="77"/>
      <c r="AE177" s="79"/>
      <c r="AF177" s="77"/>
      <c r="AG177" s="77"/>
      <c r="AH177" s="77"/>
      <c r="AI177" s="77"/>
      <c r="AJ177" s="80"/>
      <c r="AK177" s="77"/>
      <c r="AL177" s="77"/>
      <c r="AM177" s="77"/>
      <c r="AN177" s="77"/>
      <c r="AO177" s="77"/>
      <c r="AP177" s="77"/>
      <c r="AQ177" s="115"/>
      <c r="AR177" s="115"/>
      <c r="AS177" s="80"/>
    </row>
    <row r="178" spans="1:45" s="24" customFormat="1">
      <c r="A178" s="20"/>
      <c r="B178" s="26"/>
      <c r="C178" s="22"/>
      <c r="D178" s="23"/>
      <c r="E178" s="23"/>
      <c r="F178" s="23"/>
      <c r="G178" s="77"/>
      <c r="H178" s="77"/>
      <c r="I178" s="77"/>
      <c r="J178" s="77"/>
      <c r="K178" s="77"/>
      <c r="L178" s="77"/>
      <c r="M178" s="77"/>
      <c r="N178" s="77"/>
      <c r="O178" s="79"/>
      <c r="P178" s="77"/>
      <c r="Q178" s="80"/>
      <c r="R178" s="80"/>
      <c r="S178" s="80"/>
      <c r="T178" s="80"/>
      <c r="U178" s="80"/>
      <c r="V178" s="80"/>
      <c r="W178" s="80"/>
      <c r="X178" s="80"/>
      <c r="Y178" s="80"/>
      <c r="Z178" s="106"/>
      <c r="AA178" s="106">
        <f t="shared" si="45"/>
        <v>0</v>
      </c>
      <c r="AB178" s="80"/>
      <c r="AC178" s="77"/>
      <c r="AD178" s="77"/>
      <c r="AE178" s="79"/>
      <c r="AF178" s="77"/>
      <c r="AG178" s="77"/>
      <c r="AH178" s="77"/>
      <c r="AI178" s="77"/>
      <c r="AJ178" s="80"/>
      <c r="AK178" s="77"/>
      <c r="AL178" s="77"/>
      <c r="AM178" s="77"/>
      <c r="AN178" s="77"/>
      <c r="AO178" s="77"/>
      <c r="AP178" s="77"/>
      <c r="AQ178" s="115"/>
      <c r="AR178" s="115"/>
      <c r="AS178" s="80"/>
    </row>
    <row r="179" spans="1:45" s="24" customFormat="1">
      <c r="A179" s="20"/>
      <c r="B179" s="26"/>
      <c r="C179" s="22"/>
      <c r="D179" s="23"/>
      <c r="E179" s="23"/>
      <c r="F179" s="23"/>
      <c r="G179" s="77"/>
      <c r="H179" s="77"/>
      <c r="I179" s="77"/>
      <c r="J179" s="77"/>
      <c r="K179" s="77"/>
      <c r="L179" s="77"/>
      <c r="M179" s="77"/>
      <c r="N179" s="77"/>
      <c r="O179" s="79"/>
      <c r="P179" s="77"/>
      <c r="Q179" s="80"/>
      <c r="R179" s="80"/>
      <c r="S179" s="80"/>
      <c r="T179" s="80"/>
      <c r="U179" s="80"/>
      <c r="V179" s="80"/>
      <c r="W179" s="80"/>
      <c r="X179" s="80"/>
      <c r="Y179" s="80"/>
      <c r="Z179" s="106"/>
      <c r="AA179" s="106">
        <f t="shared" si="45"/>
        <v>0</v>
      </c>
      <c r="AB179" s="80"/>
      <c r="AC179" s="77"/>
      <c r="AD179" s="77"/>
      <c r="AE179" s="79"/>
      <c r="AF179" s="77"/>
      <c r="AG179" s="77"/>
      <c r="AH179" s="77"/>
      <c r="AI179" s="77"/>
      <c r="AJ179" s="80"/>
      <c r="AK179" s="77"/>
      <c r="AL179" s="77"/>
      <c r="AM179" s="77"/>
      <c r="AN179" s="77"/>
      <c r="AO179" s="77"/>
      <c r="AP179" s="77"/>
      <c r="AQ179" s="115"/>
      <c r="AR179" s="115"/>
      <c r="AS179" s="80"/>
    </row>
    <row r="180" spans="1:45" s="24" customFormat="1">
      <c r="A180" s="20"/>
      <c r="B180" s="26"/>
      <c r="C180" s="22"/>
      <c r="D180" s="23"/>
      <c r="E180" s="23"/>
      <c r="F180" s="23"/>
      <c r="G180" s="77"/>
      <c r="H180" s="77"/>
      <c r="I180" s="77"/>
      <c r="J180" s="77"/>
      <c r="K180" s="77"/>
      <c r="L180" s="77"/>
      <c r="M180" s="77"/>
      <c r="N180" s="77"/>
      <c r="O180" s="79"/>
      <c r="P180" s="77"/>
      <c r="Q180" s="80"/>
      <c r="R180" s="80"/>
      <c r="S180" s="80"/>
      <c r="T180" s="80"/>
      <c r="U180" s="80"/>
      <c r="V180" s="80"/>
      <c r="W180" s="80"/>
      <c r="X180" s="80"/>
      <c r="Y180" s="80"/>
      <c r="Z180" s="106"/>
      <c r="AA180" s="106">
        <f t="shared" si="45"/>
        <v>0</v>
      </c>
      <c r="AB180" s="80"/>
      <c r="AC180" s="77"/>
      <c r="AD180" s="77"/>
      <c r="AE180" s="79"/>
      <c r="AF180" s="77"/>
      <c r="AG180" s="77"/>
      <c r="AH180" s="77"/>
      <c r="AI180" s="77"/>
      <c r="AJ180" s="80"/>
      <c r="AK180" s="77"/>
      <c r="AL180" s="77"/>
      <c r="AM180" s="77"/>
      <c r="AN180" s="77"/>
      <c r="AO180" s="77"/>
      <c r="AP180" s="77"/>
      <c r="AQ180" s="115"/>
      <c r="AR180" s="115"/>
      <c r="AS180" s="80"/>
    </row>
    <row r="181" spans="1:45" s="17" customFormat="1" ht="31.5">
      <c r="A181" s="8"/>
      <c r="B181" s="18" t="s">
        <v>70</v>
      </c>
      <c r="C181" s="14"/>
      <c r="D181" s="16">
        <f t="shared" ref="D181:AP181" si="51">SUBTOTAL(9,D182:D187)</f>
        <v>0</v>
      </c>
      <c r="E181" s="16">
        <f t="shared" si="51"/>
        <v>0</v>
      </c>
      <c r="F181" s="16">
        <f t="shared" si="51"/>
        <v>0</v>
      </c>
      <c r="G181" s="75"/>
      <c r="H181" s="75"/>
      <c r="I181" s="75"/>
      <c r="J181" s="75"/>
      <c r="K181" s="75"/>
      <c r="L181" s="75"/>
      <c r="M181" s="75"/>
      <c r="N181" s="75"/>
      <c r="O181" s="94">
        <f t="shared" si="51"/>
        <v>0</v>
      </c>
      <c r="P181" s="75">
        <f t="shared" si="51"/>
        <v>0</v>
      </c>
      <c r="Q181" s="76">
        <f t="shared" si="51"/>
        <v>0</v>
      </c>
      <c r="R181" s="76">
        <f t="shared" si="51"/>
        <v>0</v>
      </c>
      <c r="S181" s="76">
        <f t="shared" si="51"/>
        <v>0</v>
      </c>
      <c r="T181" s="76">
        <f t="shared" si="51"/>
        <v>0</v>
      </c>
      <c r="U181" s="76">
        <f t="shared" si="51"/>
        <v>0</v>
      </c>
      <c r="V181" s="76">
        <f t="shared" si="51"/>
        <v>0</v>
      </c>
      <c r="W181" s="76">
        <f t="shared" si="51"/>
        <v>0</v>
      </c>
      <c r="X181" s="76">
        <f t="shared" si="51"/>
        <v>0</v>
      </c>
      <c r="Y181" s="76">
        <f t="shared" si="51"/>
        <v>0</v>
      </c>
      <c r="Z181" s="106"/>
      <c r="AA181" s="106">
        <f t="shared" si="45"/>
        <v>0</v>
      </c>
      <c r="AB181" s="76"/>
      <c r="AC181" s="75"/>
      <c r="AD181" s="75"/>
      <c r="AE181" s="94">
        <f t="shared" si="51"/>
        <v>0</v>
      </c>
      <c r="AF181" s="75"/>
      <c r="AG181" s="75"/>
      <c r="AH181" s="75"/>
      <c r="AI181" s="75"/>
      <c r="AJ181" s="76">
        <f t="shared" si="51"/>
        <v>0</v>
      </c>
      <c r="AK181" s="75">
        <f t="shared" si="51"/>
        <v>0</v>
      </c>
      <c r="AL181" s="75">
        <f>SUBTOTAL(9,AL182:AL187)</f>
        <v>0</v>
      </c>
      <c r="AM181" s="75">
        <f t="shared" si="51"/>
        <v>0</v>
      </c>
      <c r="AN181" s="75">
        <f t="shared" si="51"/>
        <v>0</v>
      </c>
      <c r="AO181" s="75">
        <f t="shared" si="51"/>
        <v>0</v>
      </c>
      <c r="AP181" s="75">
        <f t="shared" si="51"/>
        <v>0</v>
      </c>
      <c r="AQ181" s="114"/>
      <c r="AR181" s="114"/>
      <c r="AS181" s="76">
        <f>SUBTOTAL(9,AS182:AS187)</f>
        <v>0</v>
      </c>
    </row>
    <row r="182" spans="1:45" s="24" customFormat="1">
      <c r="A182" s="20"/>
      <c r="B182" s="26"/>
      <c r="C182" s="22"/>
      <c r="D182" s="23"/>
      <c r="E182" s="23"/>
      <c r="F182" s="23"/>
      <c r="G182" s="77"/>
      <c r="H182" s="77"/>
      <c r="I182" s="77"/>
      <c r="J182" s="77"/>
      <c r="K182" s="77"/>
      <c r="L182" s="77"/>
      <c r="M182" s="77"/>
      <c r="N182" s="77"/>
      <c r="O182" s="79"/>
      <c r="P182" s="77"/>
      <c r="Q182" s="80"/>
      <c r="R182" s="80"/>
      <c r="S182" s="80"/>
      <c r="T182" s="80"/>
      <c r="U182" s="80"/>
      <c r="V182" s="80"/>
      <c r="W182" s="80"/>
      <c r="X182" s="80"/>
      <c r="Y182" s="80"/>
      <c r="Z182" s="106"/>
      <c r="AA182" s="106">
        <f t="shared" si="45"/>
        <v>0</v>
      </c>
      <c r="AB182" s="80"/>
      <c r="AC182" s="77"/>
      <c r="AD182" s="77"/>
      <c r="AE182" s="79"/>
      <c r="AF182" s="77"/>
      <c r="AG182" s="77"/>
      <c r="AH182" s="77"/>
      <c r="AI182" s="77"/>
      <c r="AJ182" s="80"/>
      <c r="AK182" s="77"/>
      <c r="AL182" s="77"/>
      <c r="AM182" s="77"/>
      <c r="AN182" s="77"/>
      <c r="AO182" s="77"/>
      <c r="AP182" s="77"/>
      <c r="AQ182" s="115"/>
      <c r="AR182" s="115"/>
      <c r="AS182" s="80"/>
    </row>
    <row r="183" spans="1:45" s="24" customFormat="1">
      <c r="A183" s="20"/>
      <c r="B183" s="26"/>
      <c r="C183" s="22"/>
      <c r="D183" s="23"/>
      <c r="E183" s="23"/>
      <c r="F183" s="23"/>
      <c r="G183" s="77"/>
      <c r="H183" s="77"/>
      <c r="I183" s="77"/>
      <c r="J183" s="77"/>
      <c r="K183" s="77"/>
      <c r="L183" s="77"/>
      <c r="M183" s="77"/>
      <c r="N183" s="77"/>
      <c r="O183" s="79"/>
      <c r="P183" s="77"/>
      <c r="Q183" s="80"/>
      <c r="R183" s="80"/>
      <c r="S183" s="80"/>
      <c r="T183" s="80"/>
      <c r="U183" s="80"/>
      <c r="V183" s="80"/>
      <c r="W183" s="80"/>
      <c r="X183" s="80"/>
      <c r="Y183" s="80"/>
      <c r="Z183" s="106"/>
      <c r="AA183" s="106">
        <f t="shared" si="45"/>
        <v>0</v>
      </c>
      <c r="AB183" s="80"/>
      <c r="AC183" s="77"/>
      <c r="AD183" s="77"/>
      <c r="AE183" s="79"/>
      <c r="AF183" s="77"/>
      <c r="AG183" s="77"/>
      <c r="AH183" s="77"/>
      <c r="AI183" s="77"/>
      <c r="AJ183" s="80"/>
      <c r="AK183" s="77"/>
      <c r="AL183" s="77"/>
      <c r="AM183" s="77"/>
      <c r="AN183" s="77"/>
      <c r="AO183" s="77"/>
      <c r="AP183" s="77"/>
      <c r="AQ183" s="115"/>
      <c r="AR183" s="115"/>
      <c r="AS183" s="80"/>
    </row>
    <row r="184" spans="1:45" s="24" customFormat="1">
      <c r="A184" s="20"/>
      <c r="B184" s="26"/>
      <c r="C184" s="22"/>
      <c r="D184" s="23"/>
      <c r="E184" s="23"/>
      <c r="F184" s="23"/>
      <c r="G184" s="77"/>
      <c r="H184" s="77"/>
      <c r="I184" s="77"/>
      <c r="J184" s="77"/>
      <c r="K184" s="77"/>
      <c r="L184" s="77"/>
      <c r="M184" s="77"/>
      <c r="N184" s="77"/>
      <c r="O184" s="79"/>
      <c r="P184" s="77"/>
      <c r="Q184" s="80"/>
      <c r="R184" s="80"/>
      <c r="S184" s="80"/>
      <c r="T184" s="80"/>
      <c r="U184" s="80"/>
      <c r="V184" s="80"/>
      <c r="W184" s="80"/>
      <c r="X184" s="80"/>
      <c r="Y184" s="80"/>
      <c r="Z184" s="106"/>
      <c r="AA184" s="106">
        <f t="shared" si="45"/>
        <v>0</v>
      </c>
      <c r="AB184" s="80"/>
      <c r="AC184" s="77"/>
      <c r="AD184" s="77"/>
      <c r="AE184" s="79"/>
      <c r="AF184" s="77"/>
      <c r="AG184" s="77"/>
      <c r="AH184" s="77"/>
      <c r="AI184" s="77"/>
      <c r="AJ184" s="80"/>
      <c r="AK184" s="77"/>
      <c r="AL184" s="77"/>
      <c r="AM184" s="77"/>
      <c r="AN184" s="77"/>
      <c r="AO184" s="77"/>
      <c r="AP184" s="77"/>
      <c r="AQ184" s="115"/>
      <c r="AR184" s="115"/>
      <c r="AS184" s="80"/>
    </row>
    <row r="185" spans="1:45" s="24" customFormat="1">
      <c r="A185" s="20"/>
      <c r="B185" s="26"/>
      <c r="C185" s="22"/>
      <c r="D185" s="23"/>
      <c r="E185" s="23"/>
      <c r="F185" s="23"/>
      <c r="G185" s="77"/>
      <c r="H185" s="77"/>
      <c r="I185" s="77"/>
      <c r="J185" s="77"/>
      <c r="K185" s="77"/>
      <c r="L185" s="77"/>
      <c r="M185" s="77"/>
      <c r="N185" s="77"/>
      <c r="O185" s="79"/>
      <c r="P185" s="77"/>
      <c r="Q185" s="80"/>
      <c r="R185" s="80"/>
      <c r="S185" s="80"/>
      <c r="T185" s="80"/>
      <c r="U185" s="80"/>
      <c r="V185" s="80"/>
      <c r="W185" s="80"/>
      <c r="X185" s="80"/>
      <c r="Y185" s="80"/>
      <c r="Z185" s="106"/>
      <c r="AA185" s="106">
        <f t="shared" si="45"/>
        <v>0</v>
      </c>
      <c r="AB185" s="80"/>
      <c r="AC185" s="77"/>
      <c r="AD185" s="77"/>
      <c r="AE185" s="79"/>
      <c r="AF185" s="77"/>
      <c r="AG185" s="77"/>
      <c r="AH185" s="77"/>
      <c r="AI185" s="77"/>
      <c r="AJ185" s="80"/>
      <c r="AK185" s="77"/>
      <c r="AL185" s="77"/>
      <c r="AM185" s="77"/>
      <c r="AN185" s="77"/>
      <c r="AO185" s="77"/>
      <c r="AP185" s="77"/>
      <c r="AQ185" s="115"/>
      <c r="AR185" s="115"/>
      <c r="AS185" s="80"/>
    </row>
    <row r="186" spans="1:45" s="24" customFormat="1">
      <c r="A186" s="20"/>
      <c r="B186" s="26"/>
      <c r="C186" s="22"/>
      <c r="D186" s="23"/>
      <c r="E186" s="23"/>
      <c r="F186" s="23"/>
      <c r="G186" s="77"/>
      <c r="H186" s="77"/>
      <c r="I186" s="77"/>
      <c r="J186" s="77"/>
      <c r="K186" s="77"/>
      <c r="L186" s="77"/>
      <c r="M186" s="77"/>
      <c r="N186" s="77"/>
      <c r="O186" s="79"/>
      <c r="P186" s="77"/>
      <c r="Q186" s="80"/>
      <c r="R186" s="80"/>
      <c r="S186" s="80"/>
      <c r="T186" s="80"/>
      <c r="U186" s="80"/>
      <c r="V186" s="80"/>
      <c r="W186" s="80"/>
      <c r="X186" s="80"/>
      <c r="Y186" s="80"/>
      <c r="Z186" s="106"/>
      <c r="AA186" s="106">
        <f t="shared" si="45"/>
        <v>0</v>
      </c>
      <c r="AB186" s="80"/>
      <c r="AC186" s="77"/>
      <c r="AD186" s="77"/>
      <c r="AE186" s="79"/>
      <c r="AF186" s="77"/>
      <c r="AG186" s="77"/>
      <c r="AH186" s="77"/>
      <c r="AI186" s="77"/>
      <c r="AJ186" s="80"/>
      <c r="AK186" s="77"/>
      <c r="AL186" s="77"/>
      <c r="AM186" s="77"/>
      <c r="AN186" s="77"/>
      <c r="AO186" s="77"/>
      <c r="AP186" s="77"/>
      <c r="AQ186" s="115"/>
      <c r="AR186" s="115"/>
      <c r="AS186" s="80"/>
    </row>
    <row r="187" spans="1:45" s="24" customFormat="1">
      <c r="A187" s="20"/>
      <c r="B187" s="26"/>
      <c r="C187" s="22"/>
      <c r="D187" s="23"/>
      <c r="E187" s="23"/>
      <c r="F187" s="23"/>
      <c r="G187" s="77"/>
      <c r="H187" s="77"/>
      <c r="I187" s="77"/>
      <c r="J187" s="77"/>
      <c r="K187" s="77"/>
      <c r="L187" s="77"/>
      <c r="M187" s="77"/>
      <c r="N187" s="77"/>
      <c r="O187" s="79"/>
      <c r="P187" s="77"/>
      <c r="Q187" s="80"/>
      <c r="R187" s="80"/>
      <c r="S187" s="80"/>
      <c r="T187" s="80"/>
      <c r="U187" s="80"/>
      <c r="V187" s="80"/>
      <c r="W187" s="80"/>
      <c r="X187" s="80"/>
      <c r="Y187" s="80"/>
      <c r="Z187" s="106"/>
      <c r="AA187" s="106">
        <f t="shared" si="45"/>
        <v>0</v>
      </c>
      <c r="AB187" s="80"/>
      <c r="AC187" s="77"/>
      <c r="AD187" s="77"/>
      <c r="AE187" s="79"/>
      <c r="AF187" s="77"/>
      <c r="AG187" s="77"/>
      <c r="AH187" s="77"/>
      <c r="AI187" s="77"/>
      <c r="AJ187" s="80"/>
      <c r="AK187" s="77"/>
      <c r="AL187" s="77"/>
      <c r="AM187" s="77"/>
      <c r="AN187" s="77"/>
      <c r="AO187" s="77"/>
      <c r="AP187" s="77"/>
      <c r="AQ187" s="115"/>
      <c r="AR187" s="115"/>
      <c r="AS187" s="80"/>
    </row>
    <row r="188" spans="1:45" s="17" customFormat="1">
      <c r="A188" s="8"/>
      <c r="B188" s="18" t="s">
        <v>71</v>
      </c>
      <c r="C188" s="14"/>
      <c r="D188" s="16">
        <f t="shared" ref="D188:AP188" si="52">SUBTOTAL(9,D189:D190)</f>
        <v>0</v>
      </c>
      <c r="E188" s="16">
        <f t="shared" si="52"/>
        <v>0</v>
      </c>
      <c r="F188" s="16">
        <f t="shared" si="52"/>
        <v>0</v>
      </c>
      <c r="G188" s="75"/>
      <c r="H188" s="75"/>
      <c r="I188" s="75"/>
      <c r="J188" s="75"/>
      <c r="K188" s="75"/>
      <c r="L188" s="75"/>
      <c r="M188" s="75"/>
      <c r="N188" s="75"/>
      <c r="O188" s="94">
        <f t="shared" si="52"/>
        <v>0</v>
      </c>
      <c r="P188" s="75">
        <f t="shared" si="52"/>
        <v>0</v>
      </c>
      <c r="Q188" s="76">
        <f t="shared" si="52"/>
        <v>0</v>
      </c>
      <c r="R188" s="76">
        <f t="shared" si="52"/>
        <v>0</v>
      </c>
      <c r="S188" s="76">
        <f t="shared" si="52"/>
        <v>0</v>
      </c>
      <c r="T188" s="76">
        <f t="shared" si="52"/>
        <v>0</v>
      </c>
      <c r="U188" s="76">
        <f t="shared" si="52"/>
        <v>0</v>
      </c>
      <c r="V188" s="76">
        <f t="shared" si="52"/>
        <v>0</v>
      </c>
      <c r="W188" s="76">
        <f t="shared" si="52"/>
        <v>0</v>
      </c>
      <c r="X188" s="76">
        <f t="shared" si="52"/>
        <v>0</v>
      </c>
      <c r="Y188" s="76">
        <f t="shared" si="52"/>
        <v>0</v>
      </c>
      <c r="Z188" s="106"/>
      <c r="AA188" s="106">
        <f t="shared" si="45"/>
        <v>0</v>
      </c>
      <c r="AB188" s="76"/>
      <c r="AC188" s="75"/>
      <c r="AD188" s="75"/>
      <c r="AE188" s="94">
        <f t="shared" si="52"/>
        <v>0</v>
      </c>
      <c r="AF188" s="75"/>
      <c r="AG188" s="75"/>
      <c r="AH188" s="75"/>
      <c r="AI188" s="75"/>
      <c r="AJ188" s="76">
        <f t="shared" si="52"/>
        <v>0</v>
      </c>
      <c r="AK188" s="75">
        <f t="shared" si="52"/>
        <v>0</v>
      </c>
      <c r="AL188" s="75">
        <f>SUBTOTAL(9,AL189:AL190)</f>
        <v>0</v>
      </c>
      <c r="AM188" s="75">
        <f t="shared" si="52"/>
        <v>0</v>
      </c>
      <c r="AN188" s="75">
        <f t="shared" si="52"/>
        <v>0</v>
      </c>
      <c r="AO188" s="75">
        <f t="shared" si="52"/>
        <v>0</v>
      </c>
      <c r="AP188" s="75">
        <f t="shared" si="52"/>
        <v>0</v>
      </c>
      <c r="AQ188" s="114"/>
      <c r="AR188" s="114"/>
      <c r="AS188" s="76">
        <f>SUBTOTAL(9,AS189:AS190)</f>
        <v>0</v>
      </c>
    </row>
    <row r="189" spans="1:45" s="24" customFormat="1">
      <c r="A189" s="20"/>
      <c r="B189" s="33"/>
      <c r="C189" s="22"/>
      <c r="D189" s="23"/>
      <c r="E189" s="23"/>
      <c r="F189" s="23"/>
      <c r="G189" s="77"/>
      <c r="H189" s="77"/>
      <c r="I189" s="77"/>
      <c r="J189" s="77"/>
      <c r="K189" s="77"/>
      <c r="L189" s="77"/>
      <c r="M189" s="77"/>
      <c r="N189" s="77"/>
      <c r="O189" s="79"/>
      <c r="P189" s="77"/>
      <c r="Q189" s="80"/>
      <c r="R189" s="80"/>
      <c r="S189" s="80"/>
      <c r="T189" s="80"/>
      <c r="U189" s="80"/>
      <c r="V189" s="80"/>
      <c r="W189" s="80"/>
      <c r="X189" s="80"/>
      <c r="Y189" s="80"/>
      <c r="Z189" s="106"/>
      <c r="AA189" s="106">
        <f t="shared" si="45"/>
        <v>0</v>
      </c>
      <c r="AB189" s="80"/>
      <c r="AC189" s="77"/>
      <c r="AD189" s="77"/>
      <c r="AE189" s="79"/>
      <c r="AF189" s="77"/>
      <c r="AG189" s="77"/>
      <c r="AH189" s="77"/>
      <c r="AI189" s="77"/>
      <c r="AJ189" s="80"/>
      <c r="AK189" s="77"/>
      <c r="AL189" s="77"/>
      <c r="AM189" s="77"/>
      <c r="AN189" s="77"/>
      <c r="AO189" s="77"/>
      <c r="AP189" s="77"/>
      <c r="AQ189" s="115"/>
      <c r="AR189" s="115"/>
      <c r="AS189" s="80"/>
    </row>
    <row r="190" spans="1:45" s="24" customFormat="1">
      <c r="A190" s="20"/>
      <c r="B190" s="33"/>
      <c r="C190" s="22"/>
      <c r="D190" s="23"/>
      <c r="E190" s="23"/>
      <c r="F190" s="23"/>
      <c r="G190" s="77"/>
      <c r="H190" s="77"/>
      <c r="I190" s="77"/>
      <c r="J190" s="77"/>
      <c r="K190" s="77"/>
      <c r="L190" s="77"/>
      <c r="M190" s="77"/>
      <c r="N190" s="77"/>
      <c r="O190" s="79"/>
      <c r="P190" s="77"/>
      <c r="Q190" s="80"/>
      <c r="R190" s="80"/>
      <c r="S190" s="80"/>
      <c r="T190" s="80"/>
      <c r="U190" s="80"/>
      <c r="V190" s="80"/>
      <c r="W190" s="80"/>
      <c r="X190" s="80"/>
      <c r="Y190" s="80"/>
      <c r="Z190" s="106"/>
      <c r="AA190" s="106">
        <f t="shared" si="45"/>
        <v>0</v>
      </c>
      <c r="AB190" s="80"/>
      <c r="AC190" s="77"/>
      <c r="AD190" s="77"/>
      <c r="AE190" s="79"/>
      <c r="AF190" s="77"/>
      <c r="AG190" s="77"/>
      <c r="AH190" s="77"/>
      <c r="AI190" s="77"/>
      <c r="AJ190" s="80"/>
      <c r="AK190" s="77"/>
      <c r="AL190" s="77"/>
      <c r="AM190" s="77"/>
      <c r="AN190" s="77"/>
      <c r="AO190" s="77"/>
      <c r="AP190" s="77"/>
      <c r="AQ190" s="115"/>
      <c r="AR190" s="115"/>
      <c r="AS190" s="80"/>
    </row>
    <row r="191" spans="1:45" s="17" customFormat="1" ht="31.5">
      <c r="A191" s="8"/>
      <c r="B191" s="18" t="s">
        <v>72</v>
      </c>
      <c r="C191" s="14"/>
      <c r="D191" s="16">
        <f>SUBTOTAL(9,D192:D195)</f>
        <v>0</v>
      </c>
      <c r="E191" s="16">
        <f>SUBTOTAL(9,E192:E195)</f>
        <v>0</v>
      </c>
      <c r="F191" s="16">
        <f>SUBTOTAL(9,F192:F195)</f>
        <v>0</v>
      </c>
      <c r="G191" s="75"/>
      <c r="H191" s="75"/>
      <c r="I191" s="75"/>
      <c r="J191" s="75"/>
      <c r="K191" s="75"/>
      <c r="L191" s="75"/>
      <c r="M191" s="75"/>
      <c r="N191" s="75"/>
      <c r="O191" s="94">
        <f t="shared" ref="O191:Y191" si="53">SUBTOTAL(9,O192:O195)</f>
        <v>0</v>
      </c>
      <c r="P191" s="75">
        <f t="shared" si="53"/>
        <v>0</v>
      </c>
      <c r="Q191" s="76">
        <f t="shared" si="53"/>
        <v>1.6539999999999999</v>
      </c>
      <c r="R191" s="76">
        <f t="shared" si="53"/>
        <v>0</v>
      </c>
      <c r="S191" s="76">
        <f t="shared" si="53"/>
        <v>0</v>
      </c>
      <c r="T191" s="76">
        <f t="shared" si="53"/>
        <v>1.6539999999999999</v>
      </c>
      <c r="U191" s="76">
        <f t="shared" si="53"/>
        <v>0</v>
      </c>
      <c r="V191" s="76">
        <f t="shared" si="53"/>
        <v>0</v>
      </c>
      <c r="W191" s="76">
        <f t="shared" si="53"/>
        <v>0</v>
      </c>
      <c r="X191" s="76">
        <f t="shared" si="53"/>
        <v>0</v>
      </c>
      <c r="Y191" s="76">
        <f t="shared" si="53"/>
        <v>0</v>
      </c>
      <c r="Z191" s="106"/>
      <c r="AA191" s="106">
        <f t="shared" si="45"/>
        <v>0</v>
      </c>
      <c r="AB191" s="76"/>
      <c r="AC191" s="75"/>
      <c r="AD191" s="75"/>
      <c r="AE191" s="94">
        <f>SUBTOTAL(9,AE192:AE195)</f>
        <v>0</v>
      </c>
      <c r="AF191" s="75"/>
      <c r="AG191" s="75"/>
      <c r="AH191" s="75"/>
      <c r="AI191" s="75"/>
      <c r="AJ191" s="76">
        <f t="shared" ref="AJ191:AP191" si="54">SUBTOTAL(9,AJ192:AJ195)</f>
        <v>0</v>
      </c>
      <c r="AK191" s="75">
        <f t="shared" si="54"/>
        <v>0</v>
      </c>
      <c r="AL191" s="75">
        <f t="shared" si="54"/>
        <v>0</v>
      </c>
      <c r="AM191" s="75">
        <f t="shared" si="54"/>
        <v>0</v>
      </c>
      <c r="AN191" s="75">
        <f t="shared" si="54"/>
        <v>0</v>
      </c>
      <c r="AO191" s="75">
        <f t="shared" si="54"/>
        <v>0</v>
      </c>
      <c r="AP191" s="75">
        <f t="shared" si="54"/>
        <v>0</v>
      </c>
      <c r="AQ191" s="114"/>
      <c r="AR191" s="114"/>
      <c r="AS191" s="76">
        <f>SUBTOTAL(9,AS192:AS195)</f>
        <v>2.8459325026562352</v>
      </c>
    </row>
    <row r="192" spans="1:45" s="24" customFormat="1" ht="31.5">
      <c r="A192" s="20"/>
      <c r="B192" s="27" t="s">
        <v>254</v>
      </c>
      <c r="C192" s="22"/>
      <c r="D192" s="23"/>
      <c r="E192" s="23"/>
      <c r="F192" s="23"/>
      <c r="G192" s="77"/>
      <c r="H192" s="77"/>
      <c r="I192" s="77"/>
      <c r="J192" s="77"/>
      <c r="K192" s="77"/>
      <c r="L192" s="77"/>
      <c r="M192" s="77"/>
      <c r="N192" s="77"/>
      <c r="O192" s="79"/>
      <c r="P192" s="77"/>
      <c r="Q192" s="80">
        <v>0.14299999999999999</v>
      </c>
      <c r="R192" s="80"/>
      <c r="S192" s="80"/>
      <c r="T192" s="80">
        <f>Q192</f>
        <v>0.14299999999999999</v>
      </c>
      <c r="U192" s="80"/>
      <c r="V192" s="80"/>
      <c r="W192" s="80"/>
      <c r="X192" s="80"/>
      <c r="Y192" s="80"/>
      <c r="Z192" s="126">
        <v>0.122</v>
      </c>
      <c r="AA192" s="106">
        <f t="shared" si="45"/>
        <v>0.14395999999999998</v>
      </c>
      <c r="AB192" s="80"/>
      <c r="AC192" s="77"/>
      <c r="AD192" s="77"/>
      <c r="AE192" s="79"/>
      <c r="AF192" s="77"/>
      <c r="AG192" s="77"/>
      <c r="AH192" s="77"/>
      <c r="AI192" s="77"/>
      <c r="AJ192" s="80"/>
      <c r="AK192" s="77"/>
      <c r="AL192" s="77"/>
      <c r="AM192" s="77"/>
      <c r="AN192" s="77"/>
      <c r="AO192" s="77"/>
      <c r="AP192" s="77"/>
      <c r="AQ192" s="78" t="s">
        <v>328</v>
      </c>
      <c r="AR192" s="78" t="s">
        <v>321</v>
      </c>
      <c r="AS192" s="80">
        <v>0</v>
      </c>
    </row>
    <row r="193" spans="1:45" s="24" customFormat="1" ht="24.75" customHeight="1">
      <c r="A193" s="20"/>
      <c r="B193" s="27" t="s">
        <v>255</v>
      </c>
      <c r="C193" s="22"/>
      <c r="D193" s="23"/>
      <c r="E193" s="23"/>
      <c r="F193" s="23"/>
      <c r="G193" s="77"/>
      <c r="H193" s="77"/>
      <c r="I193" s="77"/>
      <c r="J193" s="77"/>
      <c r="K193" s="77"/>
      <c r="L193" s="77"/>
      <c r="M193" s="77"/>
      <c r="N193" s="77"/>
      <c r="O193" s="79"/>
      <c r="P193" s="77"/>
      <c r="Q193" s="80">
        <v>9.2999999999999999E-2</v>
      </c>
      <c r="R193" s="80"/>
      <c r="S193" s="80"/>
      <c r="T193" s="80">
        <f>Q193</f>
        <v>9.2999999999999999E-2</v>
      </c>
      <c r="U193" s="80"/>
      <c r="V193" s="80"/>
      <c r="W193" s="80"/>
      <c r="X193" s="80"/>
      <c r="Y193" s="80"/>
      <c r="Z193" s="126">
        <v>0.40200000000000002</v>
      </c>
      <c r="AA193" s="106">
        <f t="shared" si="45"/>
        <v>0.47436</v>
      </c>
      <c r="AB193" s="80"/>
      <c r="AC193" s="77"/>
      <c r="AD193" s="77"/>
      <c r="AE193" s="79"/>
      <c r="AF193" s="77"/>
      <c r="AG193" s="77"/>
      <c r="AH193" s="77"/>
      <c r="AI193" s="77"/>
      <c r="AJ193" s="80"/>
      <c r="AK193" s="77"/>
      <c r="AL193" s="77"/>
      <c r="AM193" s="77"/>
      <c r="AN193" s="77"/>
      <c r="AO193" s="77"/>
      <c r="AP193" s="77"/>
      <c r="AQ193" s="78" t="s">
        <v>329</v>
      </c>
      <c r="AR193" s="78"/>
      <c r="AS193" s="80">
        <f>AA193</f>
        <v>0.47436</v>
      </c>
    </row>
    <row r="194" spans="1:45" s="24" customFormat="1" ht="24" customHeight="1">
      <c r="A194" s="20"/>
      <c r="B194" s="34" t="s">
        <v>255</v>
      </c>
      <c r="C194" s="22"/>
      <c r="D194" s="23"/>
      <c r="E194" s="23"/>
      <c r="F194" s="23"/>
      <c r="G194" s="77"/>
      <c r="H194" s="77"/>
      <c r="I194" s="77"/>
      <c r="J194" s="77"/>
      <c r="K194" s="77"/>
      <c r="L194" s="77"/>
      <c r="M194" s="77"/>
      <c r="N194" s="77"/>
      <c r="O194" s="79"/>
      <c r="P194" s="77"/>
      <c r="Q194" s="80">
        <v>0.47399999999999998</v>
      </c>
      <c r="R194" s="80"/>
      <c r="S194" s="80"/>
      <c r="T194" s="80">
        <f>Q194</f>
        <v>0.47399999999999998</v>
      </c>
      <c r="U194" s="80"/>
      <c r="V194" s="80"/>
      <c r="W194" s="80"/>
      <c r="X194" s="80"/>
      <c r="Y194" s="80"/>
      <c r="Z194" s="126">
        <v>7.8E-2</v>
      </c>
      <c r="AA194" s="106">
        <f t="shared" si="45"/>
        <v>9.2039999999999997E-2</v>
      </c>
      <c r="AB194" s="80"/>
      <c r="AC194" s="77"/>
      <c r="AD194" s="77"/>
      <c r="AE194" s="79"/>
      <c r="AF194" s="77"/>
      <c r="AG194" s="77"/>
      <c r="AH194" s="77"/>
      <c r="AI194" s="77"/>
      <c r="AJ194" s="80"/>
      <c r="AK194" s="77"/>
      <c r="AL194" s="77"/>
      <c r="AM194" s="77"/>
      <c r="AN194" s="77"/>
      <c r="AO194" s="77"/>
      <c r="AP194" s="77"/>
      <c r="AQ194" s="78" t="s">
        <v>329</v>
      </c>
      <c r="AR194" s="78"/>
      <c r="AS194" s="80">
        <f>AA194</f>
        <v>9.2039999999999997E-2</v>
      </c>
    </row>
    <row r="195" spans="1:45" s="24" customFormat="1" ht="31.5">
      <c r="A195" s="20"/>
      <c r="B195" s="27" t="s">
        <v>184</v>
      </c>
      <c r="C195" s="22"/>
      <c r="D195" s="23"/>
      <c r="E195" s="23"/>
      <c r="F195" s="23"/>
      <c r="G195" s="77"/>
      <c r="H195" s="77"/>
      <c r="I195" s="77"/>
      <c r="J195" s="77"/>
      <c r="K195" s="77"/>
      <c r="L195" s="77"/>
      <c r="M195" s="77"/>
      <c r="N195" s="77"/>
      <c r="O195" s="79"/>
      <c r="P195" s="77"/>
      <c r="Q195" s="80">
        <v>0.94399999999999995</v>
      </c>
      <c r="R195" s="80"/>
      <c r="S195" s="80"/>
      <c r="T195" s="80">
        <f>Q195</f>
        <v>0.94399999999999995</v>
      </c>
      <c r="U195" s="80"/>
      <c r="V195" s="80"/>
      <c r="W195" s="80"/>
      <c r="X195" s="80"/>
      <c r="Y195" s="80"/>
      <c r="Z195" s="126">
        <v>2</v>
      </c>
      <c r="AA195" s="106">
        <f t="shared" si="45"/>
        <v>2.36</v>
      </c>
      <c r="AB195" s="80"/>
      <c r="AC195" s="77"/>
      <c r="AD195" s="77"/>
      <c r="AE195" s="79"/>
      <c r="AF195" s="77"/>
      <c r="AG195" s="77"/>
      <c r="AH195" s="77"/>
      <c r="AI195" s="77"/>
      <c r="AJ195" s="80"/>
      <c r="AK195" s="77"/>
      <c r="AL195" s="77"/>
      <c r="AM195" s="77"/>
      <c r="AN195" s="77"/>
      <c r="AO195" s="77"/>
      <c r="AP195" s="77"/>
      <c r="AQ195" s="78" t="s">
        <v>285</v>
      </c>
      <c r="AR195" s="78" t="s">
        <v>309</v>
      </c>
      <c r="AS195" s="80">
        <f>AA195/(1.02*1.015)</f>
        <v>2.279532502656235</v>
      </c>
    </row>
    <row r="196" spans="1:45" s="17" customFormat="1">
      <c r="A196" s="8"/>
      <c r="B196" s="18" t="s">
        <v>73</v>
      </c>
      <c r="C196" s="14"/>
      <c r="D196" s="16">
        <f t="shared" ref="D196:Y196" si="55">SUBTOTAL(9,D197:D200)</f>
        <v>0</v>
      </c>
      <c r="E196" s="16">
        <f t="shared" si="55"/>
        <v>0</v>
      </c>
      <c r="F196" s="16">
        <f t="shared" si="55"/>
        <v>0</v>
      </c>
      <c r="G196" s="75"/>
      <c r="H196" s="75"/>
      <c r="I196" s="75"/>
      <c r="J196" s="75"/>
      <c r="K196" s="75"/>
      <c r="L196" s="75"/>
      <c r="M196" s="75"/>
      <c r="N196" s="75"/>
      <c r="O196" s="94">
        <f t="shared" si="55"/>
        <v>0</v>
      </c>
      <c r="P196" s="75">
        <f t="shared" si="55"/>
        <v>0</v>
      </c>
      <c r="Q196" s="76">
        <f t="shared" si="55"/>
        <v>38.048000000000002</v>
      </c>
      <c r="R196" s="76">
        <f t="shared" si="55"/>
        <v>0</v>
      </c>
      <c r="S196" s="76">
        <f t="shared" si="55"/>
        <v>0</v>
      </c>
      <c r="T196" s="76">
        <f t="shared" si="55"/>
        <v>38.048000000000002</v>
      </c>
      <c r="U196" s="76">
        <f t="shared" si="55"/>
        <v>0</v>
      </c>
      <c r="V196" s="76">
        <f t="shared" si="55"/>
        <v>0</v>
      </c>
      <c r="W196" s="76">
        <f t="shared" si="55"/>
        <v>0</v>
      </c>
      <c r="X196" s="76">
        <f t="shared" si="55"/>
        <v>0</v>
      </c>
      <c r="Y196" s="76">
        <f t="shared" si="55"/>
        <v>0</v>
      </c>
      <c r="Z196" s="127"/>
      <c r="AA196" s="106">
        <f t="shared" si="45"/>
        <v>0</v>
      </c>
      <c r="AB196" s="114"/>
      <c r="AC196" s="114"/>
      <c r="AD196" s="114"/>
      <c r="AE196" s="114"/>
      <c r="AF196" s="114"/>
      <c r="AG196" s="114"/>
      <c r="AH196" s="114"/>
      <c r="AI196" s="114"/>
      <c r="AJ196" s="114"/>
      <c r="AK196" s="114"/>
      <c r="AL196" s="114"/>
      <c r="AM196" s="114"/>
      <c r="AN196" s="114"/>
      <c r="AO196" s="114"/>
      <c r="AP196" s="114"/>
      <c r="AQ196" s="114"/>
      <c r="AR196" s="114"/>
      <c r="AS196" s="76">
        <f>SUBTOTAL(9,AS197:AS200)</f>
        <v>36.4148</v>
      </c>
    </row>
    <row r="197" spans="1:45" s="24" customFormat="1" ht="47.25">
      <c r="A197" s="20"/>
      <c r="B197" s="27" t="s">
        <v>185</v>
      </c>
      <c r="C197" s="22"/>
      <c r="D197" s="23"/>
      <c r="E197" s="23"/>
      <c r="F197" s="23"/>
      <c r="G197" s="77"/>
      <c r="H197" s="77"/>
      <c r="I197" s="77"/>
      <c r="J197" s="77"/>
      <c r="K197" s="77"/>
      <c r="L197" s="77"/>
      <c r="M197" s="77"/>
      <c r="N197" s="77"/>
      <c r="O197" s="79"/>
      <c r="P197" s="77"/>
      <c r="Q197" s="80">
        <v>38.048000000000002</v>
      </c>
      <c r="R197" s="80"/>
      <c r="S197" s="80"/>
      <c r="T197" s="80">
        <f>Q197</f>
        <v>38.048000000000002</v>
      </c>
      <c r="U197" s="80"/>
      <c r="V197" s="80"/>
      <c r="W197" s="80"/>
      <c r="X197" s="80"/>
      <c r="Y197" s="80"/>
      <c r="Z197" s="126">
        <v>30.86</v>
      </c>
      <c r="AA197" s="106">
        <f t="shared" si="45"/>
        <v>36.4148</v>
      </c>
      <c r="AB197" s="80"/>
      <c r="AC197" s="77"/>
      <c r="AD197" s="77"/>
      <c r="AE197" s="79"/>
      <c r="AF197" s="77"/>
      <c r="AG197" s="77"/>
      <c r="AH197" s="77"/>
      <c r="AI197" s="77"/>
      <c r="AJ197" s="80"/>
      <c r="AK197" s="77"/>
      <c r="AL197" s="77"/>
      <c r="AM197" s="77"/>
      <c r="AN197" s="77"/>
      <c r="AO197" s="77"/>
      <c r="AP197" s="77"/>
      <c r="AQ197" s="78" t="s">
        <v>334</v>
      </c>
      <c r="AR197" s="78" t="s">
        <v>308</v>
      </c>
      <c r="AS197" s="80">
        <f>AA197</f>
        <v>36.4148</v>
      </c>
    </row>
    <row r="198" spans="1:45" s="24" customFormat="1">
      <c r="A198" s="20"/>
      <c r="B198" s="33"/>
      <c r="C198" s="22"/>
      <c r="D198" s="23"/>
      <c r="E198" s="23"/>
      <c r="F198" s="23"/>
      <c r="G198" s="77"/>
      <c r="H198" s="77"/>
      <c r="I198" s="77"/>
      <c r="J198" s="77"/>
      <c r="K198" s="77"/>
      <c r="L198" s="77"/>
      <c r="M198" s="77"/>
      <c r="N198" s="77"/>
      <c r="O198" s="79"/>
      <c r="P198" s="77"/>
      <c r="Q198" s="80"/>
      <c r="R198" s="80"/>
      <c r="S198" s="80"/>
      <c r="T198" s="80"/>
      <c r="U198" s="80"/>
      <c r="V198" s="80"/>
      <c r="W198" s="80"/>
      <c r="X198" s="80"/>
      <c r="Y198" s="80"/>
      <c r="Z198" s="127"/>
      <c r="AA198" s="106">
        <f t="shared" si="45"/>
        <v>0</v>
      </c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80"/>
    </row>
    <row r="199" spans="1:45" s="24" customFormat="1">
      <c r="A199" s="20"/>
      <c r="B199" s="33"/>
      <c r="C199" s="22"/>
      <c r="D199" s="23"/>
      <c r="E199" s="23"/>
      <c r="F199" s="23"/>
      <c r="G199" s="77"/>
      <c r="H199" s="77"/>
      <c r="I199" s="77"/>
      <c r="J199" s="77"/>
      <c r="K199" s="77"/>
      <c r="L199" s="77"/>
      <c r="M199" s="77"/>
      <c r="N199" s="77"/>
      <c r="O199" s="79"/>
      <c r="P199" s="77"/>
      <c r="Q199" s="80"/>
      <c r="R199" s="80"/>
      <c r="S199" s="80"/>
      <c r="T199" s="80"/>
      <c r="U199" s="80"/>
      <c r="V199" s="80"/>
      <c r="W199" s="80"/>
      <c r="X199" s="80"/>
      <c r="Y199" s="80"/>
      <c r="Z199" s="127"/>
      <c r="AA199" s="106">
        <f t="shared" si="45"/>
        <v>0</v>
      </c>
      <c r="AB199" s="80"/>
      <c r="AC199" s="77"/>
      <c r="AD199" s="77"/>
      <c r="AE199" s="79"/>
      <c r="AF199" s="77"/>
      <c r="AG199" s="77"/>
      <c r="AH199" s="77"/>
      <c r="AI199" s="77"/>
      <c r="AJ199" s="80"/>
      <c r="AK199" s="77"/>
      <c r="AL199" s="77"/>
      <c r="AM199" s="77"/>
      <c r="AN199" s="77"/>
      <c r="AO199" s="77"/>
      <c r="AP199" s="77"/>
      <c r="AQ199" s="115"/>
      <c r="AR199" s="115"/>
      <c r="AS199" s="80"/>
    </row>
    <row r="200" spans="1:45" s="24" customFormat="1">
      <c r="A200" s="20"/>
      <c r="B200" s="33"/>
      <c r="C200" s="22"/>
      <c r="D200" s="23"/>
      <c r="E200" s="23"/>
      <c r="F200" s="23"/>
      <c r="G200" s="77"/>
      <c r="H200" s="77"/>
      <c r="I200" s="77"/>
      <c r="J200" s="77"/>
      <c r="K200" s="77"/>
      <c r="L200" s="77"/>
      <c r="M200" s="77"/>
      <c r="N200" s="77"/>
      <c r="O200" s="79"/>
      <c r="P200" s="77"/>
      <c r="Q200" s="80"/>
      <c r="R200" s="80"/>
      <c r="S200" s="80"/>
      <c r="T200" s="80"/>
      <c r="U200" s="80"/>
      <c r="V200" s="80"/>
      <c r="W200" s="80"/>
      <c r="X200" s="80"/>
      <c r="Y200" s="80"/>
      <c r="Z200" s="127"/>
      <c r="AA200" s="106">
        <f t="shared" si="45"/>
        <v>0</v>
      </c>
      <c r="AB200" s="80"/>
      <c r="AC200" s="77"/>
      <c r="AD200" s="77"/>
      <c r="AE200" s="79"/>
      <c r="AF200" s="77"/>
      <c r="AG200" s="77"/>
      <c r="AH200" s="77"/>
      <c r="AI200" s="77"/>
      <c r="AJ200" s="80"/>
      <c r="AK200" s="77"/>
      <c r="AL200" s="77"/>
      <c r="AM200" s="77"/>
      <c r="AN200" s="77"/>
      <c r="AO200" s="77"/>
      <c r="AP200" s="77"/>
      <c r="AQ200" s="115"/>
      <c r="AR200" s="115"/>
      <c r="AS200" s="80"/>
    </row>
    <row r="201" spans="1:45" s="17" customFormat="1">
      <c r="A201" s="8"/>
      <c r="B201" s="18" t="s">
        <v>74</v>
      </c>
      <c r="C201" s="14"/>
      <c r="D201" s="16">
        <f t="shared" ref="D201:AP201" si="56">SUBTOTAL(9,D202:D203)</f>
        <v>0</v>
      </c>
      <c r="E201" s="16">
        <f t="shared" si="56"/>
        <v>0</v>
      </c>
      <c r="F201" s="16">
        <f t="shared" si="56"/>
        <v>0</v>
      </c>
      <c r="G201" s="75"/>
      <c r="H201" s="75"/>
      <c r="I201" s="75"/>
      <c r="J201" s="75"/>
      <c r="K201" s="75"/>
      <c r="L201" s="75"/>
      <c r="M201" s="75"/>
      <c r="N201" s="75"/>
      <c r="O201" s="94">
        <f t="shared" si="56"/>
        <v>0</v>
      </c>
      <c r="P201" s="75">
        <f t="shared" si="56"/>
        <v>0</v>
      </c>
      <c r="Q201" s="76">
        <f t="shared" si="56"/>
        <v>0</v>
      </c>
      <c r="R201" s="76">
        <f t="shared" si="56"/>
        <v>0</v>
      </c>
      <c r="S201" s="76">
        <f t="shared" si="56"/>
        <v>0</v>
      </c>
      <c r="T201" s="76">
        <f t="shared" si="56"/>
        <v>0</v>
      </c>
      <c r="U201" s="76">
        <f t="shared" si="56"/>
        <v>0</v>
      </c>
      <c r="V201" s="76">
        <f t="shared" si="56"/>
        <v>0</v>
      </c>
      <c r="W201" s="76">
        <f t="shared" si="56"/>
        <v>0</v>
      </c>
      <c r="X201" s="76">
        <f t="shared" si="56"/>
        <v>0</v>
      </c>
      <c r="Y201" s="76">
        <f t="shared" si="56"/>
        <v>0</v>
      </c>
      <c r="Z201" s="127"/>
      <c r="AA201" s="106">
        <f t="shared" si="45"/>
        <v>0</v>
      </c>
      <c r="AB201" s="76"/>
      <c r="AC201" s="75"/>
      <c r="AD201" s="75"/>
      <c r="AE201" s="94">
        <f t="shared" si="56"/>
        <v>0</v>
      </c>
      <c r="AF201" s="75"/>
      <c r="AG201" s="75"/>
      <c r="AH201" s="75"/>
      <c r="AI201" s="75"/>
      <c r="AJ201" s="76">
        <f t="shared" si="56"/>
        <v>0</v>
      </c>
      <c r="AK201" s="75">
        <f t="shared" si="56"/>
        <v>0</v>
      </c>
      <c r="AL201" s="75">
        <f>SUBTOTAL(9,AL202:AL203)</f>
        <v>0</v>
      </c>
      <c r="AM201" s="75">
        <f t="shared" si="56"/>
        <v>0</v>
      </c>
      <c r="AN201" s="75">
        <f t="shared" si="56"/>
        <v>0</v>
      </c>
      <c r="AO201" s="75">
        <f t="shared" si="56"/>
        <v>0</v>
      </c>
      <c r="AP201" s="75">
        <f t="shared" si="56"/>
        <v>0</v>
      </c>
      <c r="AQ201" s="114"/>
      <c r="AR201" s="114"/>
      <c r="AS201" s="76">
        <f>SUBTOTAL(9,AS202:AS203)</f>
        <v>0</v>
      </c>
    </row>
    <row r="202" spans="1:45" s="24" customFormat="1">
      <c r="A202" s="20"/>
      <c r="B202" s="33"/>
      <c r="C202" s="22"/>
      <c r="D202" s="23"/>
      <c r="E202" s="23"/>
      <c r="F202" s="23"/>
      <c r="G202" s="77"/>
      <c r="H202" s="77"/>
      <c r="I202" s="77"/>
      <c r="J202" s="77"/>
      <c r="K202" s="77"/>
      <c r="L202" s="77"/>
      <c r="M202" s="77"/>
      <c r="N202" s="77"/>
      <c r="O202" s="79"/>
      <c r="P202" s="77"/>
      <c r="Q202" s="80"/>
      <c r="R202" s="80"/>
      <c r="S202" s="80"/>
      <c r="T202" s="80"/>
      <c r="U202" s="80"/>
      <c r="V202" s="80"/>
      <c r="W202" s="80"/>
      <c r="X202" s="80"/>
      <c r="Y202" s="80"/>
      <c r="Z202" s="127"/>
      <c r="AA202" s="106">
        <f t="shared" si="45"/>
        <v>0</v>
      </c>
      <c r="AB202" s="80"/>
      <c r="AC202" s="77"/>
      <c r="AD202" s="77"/>
      <c r="AE202" s="79"/>
      <c r="AF202" s="77"/>
      <c r="AG202" s="77"/>
      <c r="AH202" s="77"/>
      <c r="AI202" s="77"/>
      <c r="AJ202" s="80"/>
      <c r="AK202" s="77"/>
      <c r="AL202" s="77"/>
      <c r="AM202" s="77"/>
      <c r="AN202" s="77"/>
      <c r="AO202" s="77"/>
      <c r="AP202" s="77"/>
      <c r="AQ202" s="115"/>
      <c r="AR202" s="115"/>
      <c r="AS202" s="80"/>
    </row>
    <row r="203" spans="1:45" s="24" customFormat="1">
      <c r="A203" s="20"/>
      <c r="B203" s="33"/>
      <c r="C203" s="22"/>
      <c r="D203" s="23"/>
      <c r="E203" s="23"/>
      <c r="F203" s="23"/>
      <c r="G203" s="77"/>
      <c r="H203" s="77"/>
      <c r="I203" s="77"/>
      <c r="J203" s="77"/>
      <c r="K203" s="77"/>
      <c r="L203" s="77"/>
      <c r="M203" s="77"/>
      <c r="N203" s="77"/>
      <c r="O203" s="79"/>
      <c r="P203" s="77"/>
      <c r="Q203" s="80"/>
      <c r="R203" s="80"/>
      <c r="S203" s="80"/>
      <c r="T203" s="80"/>
      <c r="U203" s="80"/>
      <c r="V203" s="80"/>
      <c r="W203" s="80"/>
      <c r="X203" s="80"/>
      <c r="Y203" s="80"/>
      <c r="Z203" s="127"/>
      <c r="AA203" s="106">
        <f t="shared" si="45"/>
        <v>0</v>
      </c>
      <c r="AB203" s="80"/>
      <c r="AC203" s="77"/>
      <c r="AD203" s="77"/>
      <c r="AE203" s="79"/>
      <c r="AF203" s="77"/>
      <c r="AG203" s="77"/>
      <c r="AH203" s="77"/>
      <c r="AI203" s="77"/>
      <c r="AJ203" s="80"/>
      <c r="AK203" s="77"/>
      <c r="AL203" s="77"/>
      <c r="AM203" s="77"/>
      <c r="AN203" s="77"/>
      <c r="AO203" s="77"/>
      <c r="AP203" s="77"/>
      <c r="AQ203" s="115"/>
      <c r="AR203" s="115"/>
      <c r="AS203" s="80"/>
    </row>
    <row r="204" spans="1:45" s="17" customFormat="1">
      <c r="A204" s="8"/>
      <c r="B204" s="18" t="s">
        <v>75</v>
      </c>
      <c r="C204" s="14"/>
      <c r="D204" s="16">
        <f t="shared" ref="D204:AP204" si="57">SUBTOTAL(9,D205:D206)</f>
        <v>0</v>
      </c>
      <c r="E204" s="16">
        <f t="shared" si="57"/>
        <v>0</v>
      </c>
      <c r="F204" s="16">
        <f t="shared" si="57"/>
        <v>0</v>
      </c>
      <c r="G204" s="75"/>
      <c r="H204" s="75"/>
      <c r="I204" s="75"/>
      <c r="J204" s="75"/>
      <c r="K204" s="75"/>
      <c r="L204" s="75"/>
      <c r="M204" s="75"/>
      <c r="N204" s="75"/>
      <c r="O204" s="94">
        <f t="shared" si="57"/>
        <v>0</v>
      </c>
      <c r="P204" s="75">
        <f t="shared" si="57"/>
        <v>0</v>
      </c>
      <c r="Q204" s="76">
        <f t="shared" si="57"/>
        <v>0</v>
      </c>
      <c r="R204" s="76">
        <f t="shared" si="57"/>
        <v>0</v>
      </c>
      <c r="S204" s="76">
        <f t="shared" si="57"/>
        <v>0</v>
      </c>
      <c r="T204" s="76">
        <f t="shared" si="57"/>
        <v>0</v>
      </c>
      <c r="U204" s="76">
        <f t="shared" si="57"/>
        <v>0</v>
      </c>
      <c r="V204" s="76">
        <f t="shared" si="57"/>
        <v>0</v>
      </c>
      <c r="W204" s="76">
        <f t="shared" si="57"/>
        <v>0</v>
      </c>
      <c r="X204" s="76">
        <f t="shared" si="57"/>
        <v>0</v>
      </c>
      <c r="Y204" s="76">
        <f t="shared" si="57"/>
        <v>0</v>
      </c>
      <c r="Z204" s="127"/>
      <c r="AA204" s="106">
        <f t="shared" si="45"/>
        <v>0</v>
      </c>
      <c r="AB204" s="76"/>
      <c r="AC204" s="75"/>
      <c r="AD204" s="75"/>
      <c r="AE204" s="94">
        <f t="shared" si="57"/>
        <v>0</v>
      </c>
      <c r="AF204" s="75"/>
      <c r="AG204" s="75"/>
      <c r="AH204" s="75"/>
      <c r="AI204" s="75"/>
      <c r="AJ204" s="76">
        <f t="shared" si="57"/>
        <v>0</v>
      </c>
      <c r="AK204" s="75">
        <f t="shared" si="57"/>
        <v>0</v>
      </c>
      <c r="AL204" s="75">
        <f>SUBTOTAL(9,AL205:AL206)</f>
        <v>0</v>
      </c>
      <c r="AM204" s="75">
        <f t="shared" si="57"/>
        <v>0</v>
      </c>
      <c r="AN204" s="75">
        <f t="shared" si="57"/>
        <v>0</v>
      </c>
      <c r="AO204" s="75">
        <f t="shared" si="57"/>
        <v>0</v>
      </c>
      <c r="AP204" s="75">
        <f t="shared" si="57"/>
        <v>0</v>
      </c>
      <c r="AQ204" s="114"/>
      <c r="AR204" s="114"/>
      <c r="AS204" s="76">
        <f>SUBTOTAL(9,AS205:AS206)</f>
        <v>0</v>
      </c>
    </row>
    <row r="205" spans="1:45" s="24" customFormat="1">
      <c r="A205" s="20"/>
      <c r="B205" s="33"/>
      <c r="C205" s="22"/>
      <c r="D205" s="23"/>
      <c r="E205" s="23"/>
      <c r="F205" s="23"/>
      <c r="G205" s="77"/>
      <c r="H205" s="77"/>
      <c r="I205" s="77"/>
      <c r="J205" s="77"/>
      <c r="K205" s="77"/>
      <c r="L205" s="77"/>
      <c r="M205" s="77"/>
      <c r="N205" s="77"/>
      <c r="O205" s="79"/>
      <c r="P205" s="77"/>
      <c r="Q205" s="80"/>
      <c r="R205" s="80"/>
      <c r="S205" s="80"/>
      <c r="T205" s="80"/>
      <c r="U205" s="80"/>
      <c r="V205" s="80"/>
      <c r="W205" s="80"/>
      <c r="X205" s="80"/>
      <c r="Y205" s="80"/>
      <c r="Z205" s="127"/>
      <c r="AA205" s="106">
        <f t="shared" si="45"/>
        <v>0</v>
      </c>
      <c r="AB205" s="80"/>
      <c r="AC205" s="77"/>
      <c r="AD205" s="77"/>
      <c r="AE205" s="79"/>
      <c r="AF205" s="77"/>
      <c r="AG205" s="77"/>
      <c r="AH205" s="77"/>
      <c r="AI205" s="77"/>
      <c r="AJ205" s="80"/>
      <c r="AK205" s="77"/>
      <c r="AL205" s="77"/>
      <c r="AM205" s="77"/>
      <c r="AN205" s="77"/>
      <c r="AO205" s="77"/>
      <c r="AP205" s="77"/>
      <c r="AQ205" s="115"/>
      <c r="AR205" s="115"/>
      <c r="AS205" s="80"/>
    </row>
    <row r="206" spans="1:45" s="24" customFormat="1">
      <c r="A206" s="20"/>
      <c r="B206" s="33"/>
      <c r="C206" s="22"/>
      <c r="D206" s="23"/>
      <c r="E206" s="23"/>
      <c r="F206" s="23"/>
      <c r="G206" s="77"/>
      <c r="H206" s="77"/>
      <c r="I206" s="77"/>
      <c r="J206" s="77"/>
      <c r="K206" s="77"/>
      <c r="L206" s="77"/>
      <c r="M206" s="77"/>
      <c r="N206" s="77"/>
      <c r="O206" s="79"/>
      <c r="P206" s="77"/>
      <c r="Q206" s="80"/>
      <c r="R206" s="80"/>
      <c r="S206" s="80"/>
      <c r="T206" s="80"/>
      <c r="U206" s="80"/>
      <c r="V206" s="80"/>
      <c r="W206" s="80"/>
      <c r="X206" s="80"/>
      <c r="Y206" s="80"/>
      <c r="Z206" s="127"/>
      <c r="AA206" s="106">
        <f t="shared" si="45"/>
        <v>0</v>
      </c>
      <c r="AB206" s="80"/>
      <c r="AC206" s="77"/>
      <c r="AD206" s="77"/>
      <c r="AE206" s="79"/>
      <c r="AF206" s="77"/>
      <c r="AG206" s="77"/>
      <c r="AH206" s="77"/>
      <c r="AI206" s="77"/>
      <c r="AJ206" s="80"/>
      <c r="AK206" s="77"/>
      <c r="AL206" s="77"/>
      <c r="AM206" s="77"/>
      <c r="AN206" s="77"/>
      <c r="AO206" s="77"/>
      <c r="AP206" s="77"/>
      <c r="AQ206" s="115"/>
      <c r="AR206" s="115"/>
      <c r="AS206" s="80"/>
    </row>
    <row r="207" spans="1:45" s="17" customFormat="1" ht="31.5">
      <c r="A207" s="8"/>
      <c r="B207" s="104" t="s">
        <v>76</v>
      </c>
      <c r="C207" s="16"/>
      <c r="D207" s="16">
        <f t="shared" ref="D207:AP207" si="58">SUBTOTAL(9,D208:D226)</f>
        <v>0</v>
      </c>
      <c r="E207" s="16">
        <f t="shared" si="58"/>
        <v>0</v>
      </c>
      <c r="F207" s="16">
        <f t="shared" si="58"/>
        <v>0</v>
      </c>
      <c r="G207" s="75"/>
      <c r="H207" s="75"/>
      <c r="I207" s="75"/>
      <c r="J207" s="75"/>
      <c r="K207" s="75"/>
      <c r="L207" s="75"/>
      <c r="M207" s="75"/>
      <c r="N207" s="75"/>
      <c r="O207" s="94">
        <f t="shared" si="58"/>
        <v>0</v>
      </c>
      <c r="P207" s="75">
        <f t="shared" si="58"/>
        <v>0</v>
      </c>
      <c r="Q207" s="76">
        <f t="shared" si="58"/>
        <v>2.9747482599999988</v>
      </c>
      <c r="R207" s="76">
        <f t="shared" si="58"/>
        <v>2.9152532947999998</v>
      </c>
      <c r="S207" s="76">
        <f t="shared" si="58"/>
        <v>0</v>
      </c>
      <c r="T207" s="76">
        <f t="shared" si="58"/>
        <v>0</v>
      </c>
      <c r="U207" s="76">
        <f t="shared" si="58"/>
        <v>5.9494965199999993E-2</v>
      </c>
      <c r="V207" s="76">
        <f t="shared" si="58"/>
        <v>0</v>
      </c>
      <c r="W207" s="76">
        <f t="shared" si="58"/>
        <v>0</v>
      </c>
      <c r="X207" s="76">
        <f t="shared" si="58"/>
        <v>0</v>
      </c>
      <c r="Y207" s="76">
        <f t="shared" si="58"/>
        <v>0</v>
      </c>
      <c r="Z207" s="127"/>
      <c r="AA207" s="106">
        <f t="shared" ref="AA207:AA270" si="59">Z207*1.18</f>
        <v>0</v>
      </c>
      <c r="AB207" s="76"/>
      <c r="AC207" s="75"/>
      <c r="AD207" s="75"/>
      <c r="AE207" s="94">
        <f t="shared" si="58"/>
        <v>0</v>
      </c>
      <c r="AF207" s="75"/>
      <c r="AG207" s="75"/>
      <c r="AH207" s="75"/>
      <c r="AI207" s="75"/>
      <c r="AJ207" s="76">
        <f t="shared" si="58"/>
        <v>0</v>
      </c>
      <c r="AK207" s="75">
        <f t="shared" si="58"/>
        <v>0</v>
      </c>
      <c r="AL207" s="75">
        <f>SUBTOTAL(9,AL208:AL226)</f>
        <v>0</v>
      </c>
      <c r="AM207" s="75">
        <f t="shared" si="58"/>
        <v>0</v>
      </c>
      <c r="AN207" s="75">
        <f t="shared" si="58"/>
        <v>0</v>
      </c>
      <c r="AO207" s="75">
        <f t="shared" si="58"/>
        <v>0</v>
      </c>
      <c r="AP207" s="75">
        <f t="shared" si="58"/>
        <v>0</v>
      </c>
      <c r="AQ207" s="114"/>
      <c r="AR207" s="114"/>
      <c r="AS207" s="76">
        <f>SUBTOTAL(9,AS208:AS226)</f>
        <v>1.77</v>
      </c>
    </row>
    <row r="208" spans="1:45" s="24" customFormat="1" ht="126">
      <c r="A208" s="20"/>
      <c r="B208" s="27" t="s">
        <v>186</v>
      </c>
      <c r="C208" s="23"/>
      <c r="D208" s="23"/>
      <c r="E208" s="23"/>
      <c r="F208" s="23"/>
      <c r="G208" s="77"/>
      <c r="H208" s="77"/>
      <c r="I208" s="77"/>
      <c r="J208" s="77"/>
      <c r="K208" s="77"/>
      <c r="L208" s="77"/>
      <c r="M208" s="77"/>
      <c r="N208" s="77"/>
      <c r="O208" s="79"/>
      <c r="P208" s="77"/>
      <c r="Q208" s="80">
        <v>5.5E-2</v>
      </c>
      <c r="R208" s="80">
        <f>Q208-U208</f>
        <v>5.3900000000000003E-2</v>
      </c>
      <c r="S208" s="80"/>
      <c r="T208" s="80"/>
      <c r="U208" s="80">
        <f>Q208*0.02</f>
        <v>1.1000000000000001E-3</v>
      </c>
      <c r="V208" s="80"/>
      <c r="W208" s="80"/>
      <c r="X208" s="80"/>
      <c r="Y208" s="80"/>
      <c r="Z208" s="127"/>
      <c r="AA208" s="106">
        <f t="shared" si="59"/>
        <v>0</v>
      </c>
      <c r="AB208" s="80"/>
      <c r="AC208" s="77"/>
      <c r="AD208" s="77"/>
      <c r="AE208" s="79"/>
      <c r="AF208" s="77"/>
      <c r="AG208" s="77"/>
      <c r="AH208" s="77"/>
      <c r="AI208" s="77"/>
      <c r="AJ208" s="80"/>
      <c r="AK208" s="77"/>
      <c r="AL208" s="77"/>
      <c r="AM208" s="77" t="s">
        <v>253</v>
      </c>
      <c r="AN208" s="77"/>
      <c r="AO208" s="77"/>
      <c r="AP208" s="77"/>
      <c r="AQ208" s="115"/>
      <c r="AR208" s="115"/>
      <c r="AS208" s="80">
        <v>0</v>
      </c>
    </row>
    <row r="209" spans="1:45" s="24" customFormat="1" ht="31.5">
      <c r="A209" s="20"/>
      <c r="B209" s="27" t="s">
        <v>187</v>
      </c>
      <c r="C209" s="23"/>
      <c r="D209" s="23"/>
      <c r="E209" s="23"/>
      <c r="F209" s="23"/>
      <c r="G209" s="77"/>
      <c r="H209" s="77"/>
      <c r="I209" s="77"/>
      <c r="J209" s="77"/>
      <c r="K209" s="77"/>
      <c r="L209" s="77"/>
      <c r="M209" s="77"/>
      <c r="N209" s="77"/>
      <c r="O209" s="79"/>
      <c r="P209" s="77"/>
      <c r="Q209" s="80">
        <v>8.0000000000000002E-3</v>
      </c>
      <c r="R209" s="80">
        <f t="shared" ref="R209:R225" si="60">Q209-U209</f>
        <v>7.8399999999999997E-3</v>
      </c>
      <c r="S209" s="80"/>
      <c r="T209" s="80"/>
      <c r="U209" s="80">
        <f t="shared" ref="U209:U226" si="61">Q209*0.02</f>
        <v>1.6000000000000001E-4</v>
      </c>
      <c r="V209" s="80"/>
      <c r="W209" s="80"/>
      <c r="X209" s="80"/>
      <c r="Y209" s="80"/>
      <c r="Z209" s="127"/>
      <c r="AA209" s="106">
        <f t="shared" si="59"/>
        <v>0</v>
      </c>
      <c r="AB209" s="80"/>
      <c r="AC209" s="77"/>
      <c r="AD209" s="77"/>
      <c r="AE209" s="79"/>
      <c r="AF209" s="77"/>
      <c r="AG209" s="77"/>
      <c r="AH209" s="77"/>
      <c r="AI209" s="77"/>
      <c r="AJ209" s="80"/>
      <c r="AK209" s="77"/>
      <c r="AL209" s="77"/>
      <c r="AM209" s="77"/>
      <c r="AN209" s="77"/>
      <c r="AO209" s="77"/>
      <c r="AP209" s="77"/>
      <c r="AQ209" s="115"/>
      <c r="AR209" s="115"/>
      <c r="AS209" s="80">
        <v>0</v>
      </c>
    </row>
    <row r="210" spans="1:45" s="24" customFormat="1" ht="47.25">
      <c r="A210" s="20"/>
      <c r="B210" s="25" t="s">
        <v>188</v>
      </c>
      <c r="C210" s="23"/>
      <c r="D210" s="23"/>
      <c r="E210" s="23"/>
      <c r="F210" s="23"/>
      <c r="G210" s="77"/>
      <c r="H210" s="77"/>
      <c r="I210" s="77"/>
      <c r="J210" s="77"/>
      <c r="K210" s="77"/>
      <c r="L210" s="77"/>
      <c r="M210" s="77"/>
      <c r="N210" s="77"/>
      <c r="O210" s="79"/>
      <c r="P210" s="77"/>
      <c r="Q210" s="80">
        <v>9.1758880000000001E-2</v>
      </c>
      <c r="R210" s="80">
        <f t="shared" si="60"/>
        <v>8.99237024E-2</v>
      </c>
      <c r="S210" s="80"/>
      <c r="T210" s="80"/>
      <c r="U210" s="80">
        <f t="shared" si="61"/>
        <v>1.8351776000000001E-3</v>
      </c>
      <c r="V210" s="80"/>
      <c r="W210" s="80"/>
      <c r="X210" s="80"/>
      <c r="Y210" s="80"/>
      <c r="Z210" s="127"/>
      <c r="AA210" s="106">
        <f t="shared" si="59"/>
        <v>0</v>
      </c>
      <c r="AB210" s="80"/>
      <c r="AC210" s="77"/>
      <c r="AD210" s="77"/>
      <c r="AE210" s="79"/>
      <c r="AF210" s="77"/>
      <c r="AG210" s="77"/>
      <c r="AH210" s="77"/>
      <c r="AI210" s="77"/>
      <c r="AJ210" s="80"/>
      <c r="AK210" s="77"/>
      <c r="AL210" s="77"/>
      <c r="AM210" s="77"/>
      <c r="AN210" s="77"/>
      <c r="AO210" s="77"/>
      <c r="AP210" s="77"/>
      <c r="AQ210" s="115"/>
      <c r="AR210" s="115"/>
      <c r="AS210" s="80">
        <v>0</v>
      </c>
    </row>
    <row r="211" spans="1:45" s="24" customFormat="1" ht="31.5">
      <c r="A211" s="20"/>
      <c r="B211" s="25" t="s">
        <v>189</v>
      </c>
      <c r="C211" s="23"/>
      <c r="D211" s="23"/>
      <c r="E211" s="23"/>
      <c r="F211" s="23"/>
      <c r="G211" s="77"/>
      <c r="H211" s="77"/>
      <c r="I211" s="77"/>
      <c r="J211" s="77"/>
      <c r="K211" s="77"/>
      <c r="L211" s="77"/>
      <c r="M211" s="77"/>
      <c r="N211" s="77"/>
      <c r="O211" s="79"/>
      <c r="P211" s="77"/>
      <c r="Q211" s="80">
        <v>0.11763999999999999</v>
      </c>
      <c r="R211" s="80">
        <f t="shared" si="60"/>
        <v>0.11528719999999999</v>
      </c>
      <c r="S211" s="80"/>
      <c r="T211" s="80"/>
      <c r="U211" s="80">
        <f t="shared" si="61"/>
        <v>2.3527999999999999E-3</v>
      </c>
      <c r="V211" s="80"/>
      <c r="W211" s="80"/>
      <c r="X211" s="80"/>
      <c r="Y211" s="80"/>
      <c r="Z211" s="127"/>
      <c r="AA211" s="106">
        <f t="shared" si="59"/>
        <v>0</v>
      </c>
      <c r="AB211" s="80"/>
      <c r="AC211" s="77"/>
      <c r="AD211" s="77"/>
      <c r="AE211" s="79"/>
      <c r="AF211" s="77"/>
      <c r="AG211" s="77"/>
      <c r="AH211" s="77"/>
      <c r="AI211" s="77"/>
      <c r="AJ211" s="80"/>
      <c r="AK211" s="77"/>
      <c r="AL211" s="77"/>
      <c r="AM211" s="77"/>
      <c r="AN211" s="77"/>
      <c r="AO211" s="77"/>
      <c r="AP211" s="77"/>
      <c r="AQ211" s="115"/>
      <c r="AR211" s="115"/>
      <c r="AS211" s="80">
        <v>0</v>
      </c>
    </row>
    <row r="212" spans="1:45" s="24" customFormat="1" ht="47.25">
      <c r="A212" s="20"/>
      <c r="B212" s="25" t="s">
        <v>190</v>
      </c>
      <c r="C212" s="23"/>
      <c r="D212" s="23"/>
      <c r="E212" s="23"/>
      <c r="F212" s="23"/>
      <c r="G212" s="77"/>
      <c r="H212" s="77"/>
      <c r="I212" s="77"/>
      <c r="J212" s="77"/>
      <c r="K212" s="77"/>
      <c r="L212" s="77"/>
      <c r="M212" s="77"/>
      <c r="N212" s="77"/>
      <c r="O212" s="79"/>
      <c r="P212" s="77"/>
      <c r="Q212" s="80">
        <v>9.1999999999999998E-2</v>
      </c>
      <c r="R212" s="80">
        <f t="shared" si="60"/>
        <v>9.0160000000000004E-2</v>
      </c>
      <c r="S212" s="80"/>
      <c r="T212" s="80"/>
      <c r="U212" s="80">
        <f t="shared" si="61"/>
        <v>1.8400000000000001E-3</v>
      </c>
      <c r="V212" s="80"/>
      <c r="W212" s="80"/>
      <c r="X212" s="80"/>
      <c r="Y212" s="80"/>
      <c r="Z212" s="127"/>
      <c r="AA212" s="106">
        <f t="shared" si="59"/>
        <v>0</v>
      </c>
      <c r="AB212" s="80"/>
      <c r="AC212" s="77"/>
      <c r="AD212" s="77"/>
      <c r="AE212" s="79"/>
      <c r="AF212" s="77"/>
      <c r="AG212" s="77"/>
      <c r="AH212" s="77"/>
      <c r="AI212" s="77"/>
      <c r="AJ212" s="80"/>
      <c r="AK212" s="77"/>
      <c r="AL212" s="77"/>
      <c r="AM212" s="77"/>
      <c r="AN212" s="77"/>
      <c r="AO212" s="77"/>
      <c r="AP212" s="77"/>
      <c r="AQ212" s="115"/>
      <c r="AR212" s="115"/>
      <c r="AS212" s="80">
        <v>0</v>
      </c>
    </row>
    <row r="213" spans="1:45" s="24" customFormat="1" ht="31.5">
      <c r="A213" s="20"/>
      <c r="B213" s="25" t="s">
        <v>191</v>
      </c>
      <c r="C213" s="23"/>
      <c r="D213" s="23"/>
      <c r="E213" s="23"/>
      <c r="F213" s="23"/>
      <c r="G213" s="77"/>
      <c r="H213" s="77"/>
      <c r="I213" s="77"/>
      <c r="J213" s="77"/>
      <c r="K213" s="77"/>
      <c r="L213" s="77"/>
      <c r="M213" s="77"/>
      <c r="N213" s="77"/>
      <c r="O213" s="79"/>
      <c r="P213" s="77"/>
      <c r="Q213" s="80">
        <v>6.2349379999999996E-2</v>
      </c>
      <c r="R213" s="80">
        <f t="shared" si="60"/>
        <v>6.1102392399999997E-2</v>
      </c>
      <c r="S213" s="80"/>
      <c r="T213" s="80"/>
      <c r="U213" s="80">
        <f t="shared" si="61"/>
        <v>1.2469876E-3</v>
      </c>
      <c r="V213" s="80"/>
      <c r="W213" s="80"/>
      <c r="X213" s="80"/>
      <c r="Y213" s="80"/>
      <c r="Z213" s="127"/>
      <c r="AA213" s="106">
        <f t="shared" si="59"/>
        <v>0</v>
      </c>
      <c r="AB213" s="80"/>
      <c r="AC213" s="77"/>
      <c r="AD213" s="77"/>
      <c r="AE213" s="79"/>
      <c r="AF213" s="77"/>
      <c r="AG213" s="77"/>
      <c r="AH213" s="77"/>
      <c r="AI213" s="77"/>
      <c r="AJ213" s="80"/>
      <c r="AK213" s="77"/>
      <c r="AL213" s="77"/>
      <c r="AM213" s="77"/>
      <c r="AN213" s="77"/>
      <c r="AO213" s="77"/>
      <c r="AP213" s="77"/>
      <c r="AQ213" s="115"/>
      <c r="AR213" s="115"/>
      <c r="AS213" s="80">
        <v>0</v>
      </c>
    </row>
    <row r="214" spans="1:45" s="24" customFormat="1">
      <c r="A214" s="20"/>
      <c r="B214" s="25" t="s">
        <v>192</v>
      </c>
      <c r="C214" s="23"/>
      <c r="D214" s="23"/>
      <c r="E214" s="23"/>
      <c r="F214" s="23"/>
      <c r="G214" s="77"/>
      <c r="H214" s="77"/>
      <c r="I214" s="77"/>
      <c r="J214" s="77"/>
      <c r="K214" s="77"/>
      <c r="L214" s="77"/>
      <c r="M214" s="77"/>
      <c r="N214" s="77"/>
      <c r="O214" s="79"/>
      <c r="P214" s="77"/>
      <c r="Q214" s="80">
        <v>1.7649999999999999</v>
      </c>
      <c r="R214" s="80">
        <f t="shared" si="60"/>
        <v>1.7296999999999998</v>
      </c>
      <c r="S214" s="80"/>
      <c r="T214" s="80"/>
      <c r="U214" s="80">
        <f t="shared" si="61"/>
        <v>3.5299999999999998E-2</v>
      </c>
      <c r="V214" s="80"/>
      <c r="W214" s="80"/>
      <c r="X214" s="80"/>
      <c r="Y214" s="80"/>
      <c r="Z214" s="126">
        <v>1.5</v>
      </c>
      <c r="AA214" s="106">
        <f t="shared" si="59"/>
        <v>1.77</v>
      </c>
      <c r="AB214" s="80"/>
      <c r="AC214" s="77"/>
      <c r="AD214" s="77"/>
      <c r="AE214" s="79"/>
      <c r="AF214" s="77"/>
      <c r="AG214" s="77"/>
      <c r="AH214" s="77"/>
      <c r="AI214" s="77"/>
      <c r="AJ214" s="80"/>
      <c r="AK214" s="77"/>
      <c r="AL214" s="77"/>
      <c r="AM214" s="77"/>
      <c r="AN214" s="77"/>
      <c r="AO214" s="77"/>
      <c r="AP214" s="77"/>
      <c r="AQ214" s="78" t="s">
        <v>306</v>
      </c>
      <c r="AR214" s="115"/>
      <c r="AS214" s="80">
        <f>AA214</f>
        <v>1.77</v>
      </c>
    </row>
    <row r="215" spans="1:45" s="24" customFormat="1" ht="31.5">
      <c r="A215" s="20"/>
      <c r="B215" s="27" t="s">
        <v>193</v>
      </c>
      <c r="C215" s="23"/>
      <c r="D215" s="23"/>
      <c r="E215" s="23"/>
      <c r="F215" s="23"/>
      <c r="G215" s="77"/>
      <c r="H215" s="77"/>
      <c r="I215" s="77"/>
      <c r="J215" s="77"/>
      <c r="K215" s="77"/>
      <c r="L215" s="77"/>
      <c r="M215" s="77"/>
      <c r="N215" s="77"/>
      <c r="O215" s="79"/>
      <c r="P215" s="77"/>
      <c r="Q215" s="80">
        <v>0.02</v>
      </c>
      <c r="R215" s="80">
        <f t="shared" si="60"/>
        <v>1.9599999999999999E-2</v>
      </c>
      <c r="S215" s="80"/>
      <c r="T215" s="80"/>
      <c r="U215" s="80">
        <f t="shared" si="61"/>
        <v>4.0000000000000002E-4</v>
      </c>
      <c r="V215" s="80"/>
      <c r="W215" s="80"/>
      <c r="X215" s="80"/>
      <c r="Y215" s="80"/>
      <c r="Z215" s="127"/>
      <c r="AA215" s="106">
        <f t="shared" si="59"/>
        <v>0</v>
      </c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80">
        <v>0</v>
      </c>
    </row>
    <row r="216" spans="1:45" s="24" customFormat="1" ht="31.5">
      <c r="A216" s="20"/>
      <c r="B216" s="27" t="s">
        <v>194</v>
      </c>
      <c r="C216" s="23"/>
      <c r="D216" s="23"/>
      <c r="E216" s="23"/>
      <c r="F216" s="23"/>
      <c r="G216" s="77"/>
      <c r="H216" s="77"/>
      <c r="I216" s="77"/>
      <c r="J216" s="77"/>
      <c r="K216" s="77"/>
      <c r="L216" s="77"/>
      <c r="M216" s="77"/>
      <c r="N216" s="77"/>
      <c r="O216" s="79"/>
      <c r="P216" s="77"/>
      <c r="Q216" s="80">
        <v>8.0000000000000002E-3</v>
      </c>
      <c r="R216" s="80">
        <f t="shared" si="60"/>
        <v>7.8399999999999997E-3</v>
      </c>
      <c r="S216" s="80"/>
      <c r="T216" s="80"/>
      <c r="U216" s="80">
        <f t="shared" si="61"/>
        <v>1.6000000000000001E-4</v>
      </c>
      <c r="V216" s="80"/>
      <c r="W216" s="80"/>
      <c r="X216" s="80"/>
      <c r="Y216" s="80"/>
      <c r="Z216" s="127"/>
      <c r="AA216" s="106">
        <f t="shared" si="59"/>
        <v>0</v>
      </c>
      <c r="AB216" s="80"/>
      <c r="AC216" s="77"/>
      <c r="AD216" s="77"/>
      <c r="AE216" s="79"/>
      <c r="AF216" s="77"/>
      <c r="AG216" s="77"/>
      <c r="AH216" s="77"/>
      <c r="AI216" s="77"/>
      <c r="AJ216" s="80"/>
      <c r="AK216" s="77"/>
      <c r="AL216" s="77"/>
      <c r="AM216" s="77"/>
      <c r="AN216" s="77"/>
      <c r="AO216" s="77"/>
      <c r="AP216" s="77"/>
      <c r="AQ216" s="115"/>
      <c r="AR216" s="115"/>
      <c r="AS216" s="80">
        <v>0</v>
      </c>
    </row>
    <row r="217" spans="1:45" s="24" customFormat="1" ht="31.5">
      <c r="A217" s="20"/>
      <c r="B217" s="27" t="s">
        <v>195</v>
      </c>
      <c r="C217" s="23"/>
      <c r="D217" s="23"/>
      <c r="E217" s="23"/>
      <c r="F217" s="23"/>
      <c r="G217" s="77"/>
      <c r="H217" s="77"/>
      <c r="I217" s="77"/>
      <c r="J217" s="77"/>
      <c r="K217" s="77"/>
      <c r="L217" s="77"/>
      <c r="M217" s="77"/>
      <c r="N217" s="77"/>
      <c r="O217" s="79"/>
      <c r="P217" s="77"/>
      <c r="Q217" s="80">
        <v>1.2E-2</v>
      </c>
      <c r="R217" s="80">
        <f t="shared" si="60"/>
        <v>1.176E-2</v>
      </c>
      <c r="S217" s="80"/>
      <c r="T217" s="80"/>
      <c r="U217" s="80">
        <f t="shared" si="61"/>
        <v>2.4000000000000001E-4</v>
      </c>
      <c r="V217" s="80"/>
      <c r="W217" s="80"/>
      <c r="X217" s="80"/>
      <c r="Y217" s="80"/>
      <c r="Z217" s="127"/>
      <c r="AA217" s="106">
        <f t="shared" si="59"/>
        <v>0</v>
      </c>
      <c r="AB217" s="80"/>
      <c r="AC217" s="77"/>
      <c r="AD217" s="77"/>
      <c r="AE217" s="79"/>
      <c r="AF217" s="77"/>
      <c r="AG217" s="77"/>
      <c r="AH217" s="77"/>
      <c r="AI217" s="77"/>
      <c r="AJ217" s="80"/>
      <c r="AK217" s="77"/>
      <c r="AL217" s="77"/>
      <c r="AM217" s="77"/>
      <c r="AN217" s="77"/>
      <c r="AO217" s="77"/>
      <c r="AP217" s="77"/>
      <c r="AQ217" s="115"/>
      <c r="AR217" s="115"/>
      <c r="AS217" s="80">
        <v>0</v>
      </c>
    </row>
    <row r="218" spans="1:45" s="24" customFormat="1" ht="47.25">
      <c r="A218" s="20"/>
      <c r="B218" s="27" t="s">
        <v>196</v>
      </c>
      <c r="C218" s="23"/>
      <c r="D218" s="23"/>
      <c r="E218" s="23"/>
      <c r="F218" s="23"/>
      <c r="G218" s="77"/>
      <c r="H218" s="77"/>
      <c r="I218" s="77"/>
      <c r="J218" s="77"/>
      <c r="K218" s="77"/>
      <c r="L218" s="77"/>
      <c r="M218" s="77"/>
      <c r="N218" s="77"/>
      <c r="O218" s="79"/>
      <c r="P218" s="77"/>
      <c r="Q218" s="80">
        <v>8.0000000000000002E-3</v>
      </c>
      <c r="R218" s="80">
        <f t="shared" si="60"/>
        <v>7.8399999999999997E-3</v>
      </c>
      <c r="S218" s="80"/>
      <c r="T218" s="80"/>
      <c r="U218" s="80">
        <f t="shared" si="61"/>
        <v>1.6000000000000001E-4</v>
      </c>
      <c r="V218" s="80"/>
      <c r="W218" s="80"/>
      <c r="X218" s="80"/>
      <c r="Y218" s="80"/>
      <c r="Z218" s="127"/>
      <c r="AA218" s="106">
        <f t="shared" si="59"/>
        <v>0</v>
      </c>
      <c r="AB218" s="80"/>
      <c r="AC218" s="77"/>
      <c r="AD218" s="77"/>
      <c r="AE218" s="79"/>
      <c r="AF218" s="77"/>
      <c r="AG218" s="77"/>
      <c r="AH218" s="77"/>
      <c r="AI218" s="77"/>
      <c r="AJ218" s="80"/>
      <c r="AK218" s="77"/>
      <c r="AL218" s="77"/>
      <c r="AM218" s="77"/>
      <c r="AN218" s="77"/>
      <c r="AO218" s="77"/>
      <c r="AP218" s="77"/>
      <c r="AQ218" s="115"/>
      <c r="AR218" s="115"/>
      <c r="AS218" s="80">
        <v>0</v>
      </c>
    </row>
    <row r="219" spans="1:45" s="24" customFormat="1" ht="31.5">
      <c r="A219" s="20"/>
      <c r="B219" s="27" t="s">
        <v>197</v>
      </c>
      <c r="C219" s="23"/>
      <c r="D219" s="23"/>
      <c r="E219" s="23"/>
      <c r="F219" s="23"/>
      <c r="G219" s="77"/>
      <c r="H219" s="77"/>
      <c r="I219" s="77"/>
      <c r="J219" s="77"/>
      <c r="K219" s="77"/>
      <c r="L219" s="77"/>
      <c r="M219" s="77"/>
      <c r="N219" s="77"/>
      <c r="O219" s="79"/>
      <c r="P219" s="77"/>
      <c r="Q219" s="80">
        <v>2E-3</v>
      </c>
      <c r="R219" s="80">
        <f t="shared" si="60"/>
        <v>1.9599999999999999E-3</v>
      </c>
      <c r="S219" s="80"/>
      <c r="T219" s="80"/>
      <c r="U219" s="80">
        <f t="shared" si="61"/>
        <v>4.0000000000000003E-5</v>
      </c>
      <c r="V219" s="80"/>
      <c r="W219" s="80"/>
      <c r="X219" s="80"/>
      <c r="Y219" s="80"/>
      <c r="Z219" s="127"/>
      <c r="AA219" s="106">
        <f t="shared" si="59"/>
        <v>0</v>
      </c>
      <c r="AB219" s="80"/>
      <c r="AC219" s="77"/>
      <c r="AD219" s="77"/>
      <c r="AE219" s="79"/>
      <c r="AF219" s="77"/>
      <c r="AG219" s="77"/>
      <c r="AH219" s="77"/>
      <c r="AI219" s="77"/>
      <c r="AJ219" s="80"/>
      <c r="AK219" s="77"/>
      <c r="AL219" s="77"/>
      <c r="AM219" s="77"/>
      <c r="AN219" s="77"/>
      <c r="AO219" s="77"/>
      <c r="AP219" s="77"/>
      <c r="AQ219" s="115"/>
      <c r="AR219" s="115"/>
      <c r="AS219" s="80">
        <v>0</v>
      </c>
    </row>
    <row r="220" spans="1:45" s="24" customFormat="1" ht="47.25">
      <c r="A220" s="20"/>
      <c r="B220" s="27" t="s">
        <v>198</v>
      </c>
      <c r="C220" s="23"/>
      <c r="D220" s="23"/>
      <c r="E220" s="23"/>
      <c r="F220" s="23"/>
      <c r="G220" s="77"/>
      <c r="H220" s="77"/>
      <c r="I220" s="77"/>
      <c r="J220" s="77"/>
      <c r="K220" s="77"/>
      <c r="L220" s="77"/>
      <c r="M220" s="77"/>
      <c r="N220" s="77"/>
      <c r="O220" s="79"/>
      <c r="P220" s="77"/>
      <c r="Q220" s="80">
        <v>4.3999999999999997E-2</v>
      </c>
      <c r="R220" s="80">
        <f t="shared" si="60"/>
        <v>4.3119999999999999E-2</v>
      </c>
      <c r="S220" s="80"/>
      <c r="T220" s="80"/>
      <c r="U220" s="80">
        <f t="shared" si="61"/>
        <v>8.7999999999999992E-4</v>
      </c>
      <c r="V220" s="80"/>
      <c r="W220" s="80"/>
      <c r="X220" s="80"/>
      <c r="Y220" s="80"/>
      <c r="Z220" s="127"/>
      <c r="AA220" s="106">
        <f t="shared" si="59"/>
        <v>0</v>
      </c>
      <c r="AB220" s="80"/>
      <c r="AC220" s="77"/>
      <c r="AD220" s="77"/>
      <c r="AE220" s="79"/>
      <c r="AF220" s="77"/>
      <c r="AG220" s="77"/>
      <c r="AH220" s="77"/>
      <c r="AI220" s="77"/>
      <c r="AJ220" s="80"/>
      <c r="AK220" s="77"/>
      <c r="AL220" s="77"/>
      <c r="AM220" s="77"/>
      <c r="AN220" s="77"/>
      <c r="AO220" s="77"/>
      <c r="AP220" s="77"/>
      <c r="AQ220" s="115"/>
      <c r="AR220" s="115"/>
      <c r="AS220" s="80">
        <v>0</v>
      </c>
    </row>
    <row r="221" spans="1:45" s="24" customFormat="1" ht="47.25">
      <c r="A221" s="20"/>
      <c r="B221" s="27" t="s">
        <v>199</v>
      </c>
      <c r="C221" s="23"/>
      <c r="D221" s="23"/>
      <c r="E221" s="23"/>
      <c r="F221" s="23"/>
      <c r="G221" s="77"/>
      <c r="H221" s="77"/>
      <c r="I221" s="77"/>
      <c r="J221" s="77"/>
      <c r="K221" s="77"/>
      <c r="L221" s="77"/>
      <c r="M221" s="77"/>
      <c r="N221" s="77"/>
      <c r="O221" s="79"/>
      <c r="P221" s="77"/>
      <c r="Q221" s="80">
        <v>4.4999999999999998E-2</v>
      </c>
      <c r="R221" s="80">
        <f t="shared" si="60"/>
        <v>4.41E-2</v>
      </c>
      <c r="S221" s="80"/>
      <c r="T221" s="80"/>
      <c r="U221" s="80">
        <f t="shared" si="61"/>
        <v>8.9999999999999998E-4</v>
      </c>
      <c r="V221" s="80"/>
      <c r="W221" s="80"/>
      <c r="X221" s="80"/>
      <c r="Y221" s="80"/>
      <c r="Z221" s="127"/>
      <c r="AA221" s="106">
        <f t="shared" si="59"/>
        <v>0</v>
      </c>
      <c r="AB221" s="80"/>
      <c r="AC221" s="77"/>
      <c r="AD221" s="77"/>
      <c r="AE221" s="79"/>
      <c r="AF221" s="77"/>
      <c r="AG221" s="77"/>
      <c r="AH221" s="77"/>
      <c r="AI221" s="77"/>
      <c r="AJ221" s="80"/>
      <c r="AK221" s="77"/>
      <c r="AL221" s="77"/>
      <c r="AM221" s="77"/>
      <c r="AN221" s="77"/>
      <c r="AO221" s="77"/>
      <c r="AP221" s="77"/>
      <c r="AQ221" s="115"/>
      <c r="AR221" s="115"/>
      <c r="AS221" s="80">
        <v>0</v>
      </c>
    </row>
    <row r="222" spans="1:45" s="24" customFormat="1" ht="47.25">
      <c r="A222" s="20"/>
      <c r="B222" s="27" t="s">
        <v>200</v>
      </c>
      <c r="C222" s="23"/>
      <c r="D222" s="23"/>
      <c r="E222" s="23"/>
      <c r="F222" s="23"/>
      <c r="G222" s="77"/>
      <c r="H222" s="77"/>
      <c r="I222" s="77"/>
      <c r="J222" s="77"/>
      <c r="K222" s="77"/>
      <c r="L222" s="77"/>
      <c r="M222" s="77"/>
      <c r="N222" s="77"/>
      <c r="O222" s="79"/>
      <c r="P222" s="77"/>
      <c r="Q222" s="80">
        <v>0.48199999999999998</v>
      </c>
      <c r="R222" s="80">
        <f t="shared" si="60"/>
        <v>0.47236</v>
      </c>
      <c r="S222" s="80"/>
      <c r="T222" s="80"/>
      <c r="U222" s="80">
        <f t="shared" si="61"/>
        <v>9.6399999999999993E-3</v>
      </c>
      <c r="V222" s="80"/>
      <c r="W222" s="80"/>
      <c r="X222" s="80"/>
      <c r="Y222" s="80"/>
      <c r="Z222" s="127"/>
      <c r="AA222" s="106">
        <f t="shared" si="59"/>
        <v>0</v>
      </c>
      <c r="AB222" s="80"/>
      <c r="AC222" s="77"/>
      <c r="AD222" s="77"/>
      <c r="AE222" s="79"/>
      <c r="AF222" s="77"/>
      <c r="AG222" s="77"/>
      <c r="AH222" s="77"/>
      <c r="AI222" s="77"/>
      <c r="AJ222" s="80"/>
      <c r="AK222" s="77"/>
      <c r="AL222" s="77"/>
      <c r="AM222" s="77"/>
      <c r="AN222" s="77"/>
      <c r="AO222" s="77"/>
      <c r="AP222" s="77"/>
      <c r="AQ222" s="115"/>
      <c r="AR222" s="115"/>
      <c r="AS222" s="80">
        <v>0</v>
      </c>
    </row>
    <row r="223" spans="1:45" s="24" customFormat="1" ht="45.75" customHeight="1">
      <c r="A223" s="20"/>
      <c r="B223" s="27" t="s">
        <v>201</v>
      </c>
      <c r="C223" s="23"/>
      <c r="D223" s="23"/>
      <c r="E223" s="23"/>
      <c r="F223" s="23"/>
      <c r="G223" s="77"/>
      <c r="H223" s="77"/>
      <c r="I223" s="77"/>
      <c r="J223" s="77"/>
      <c r="K223" s="77"/>
      <c r="L223" s="77"/>
      <c r="M223" s="77"/>
      <c r="N223" s="77"/>
      <c r="O223" s="79"/>
      <c r="P223" s="77"/>
      <c r="Q223" s="80">
        <v>0.14299999999999999</v>
      </c>
      <c r="R223" s="80">
        <f t="shared" si="60"/>
        <v>0.14013999999999999</v>
      </c>
      <c r="S223" s="80"/>
      <c r="T223" s="80"/>
      <c r="U223" s="80">
        <f t="shared" si="61"/>
        <v>2.8599999999999997E-3</v>
      </c>
      <c r="V223" s="80"/>
      <c r="W223" s="80"/>
      <c r="X223" s="80"/>
      <c r="Y223" s="80"/>
      <c r="Z223" s="127"/>
      <c r="AA223" s="106">
        <f t="shared" si="59"/>
        <v>0</v>
      </c>
      <c r="AB223" s="80"/>
      <c r="AC223" s="77"/>
      <c r="AD223" s="77"/>
      <c r="AE223" s="79"/>
      <c r="AF223" s="77"/>
      <c r="AG223" s="77"/>
      <c r="AH223" s="77"/>
      <c r="AI223" s="77"/>
      <c r="AJ223" s="80"/>
      <c r="AK223" s="77"/>
      <c r="AL223" s="77"/>
      <c r="AM223" s="77" t="s">
        <v>253</v>
      </c>
      <c r="AN223" s="77"/>
      <c r="AO223" s="77"/>
      <c r="AP223" s="77"/>
      <c r="AQ223" s="115"/>
      <c r="AR223" s="115"/>
      <c r="AS223" s="80">
        <v>0</v>
      </c>
    </row>
    <row r="224" spans="1:45" s="24" customFormat="1" ht="63">
      <c r="A224" s="20"/>
      <c r="B224" s="27" t="s">
        <v>202</v>
      </c>
      <c r="C224" s="23"/>
      <c r="D224" s="23"/>
      <c r="E224" s="23"/>
      <c r="F224" s="23"/>
      <c r="G224" s="77"/>
      <c r="H224" s="77"/>
      <c r="I224" s="77"/>
      <c r="J224" s="77"/>
      <c r="K224" s="77"/>
      <c r="L224" s="77"/>
      <c r="M224" s="77"/>
      <c r="N224" s="77"/>
      <c r="O224" s="79"/>
      <c r="P224" s="77"/>
      <c r="Q224" s="80">
        <v>5.0000000000000001E-3</v>
      </c>
      <c r="R224" s="80">
        <f t="shared" si="60"/>
        <v>4.8999999999999998E-3</v>
      </c>
      <c r="S224" s="80"/>
      <c r="T224" s="80"/>
      <c r="U224" s="80">
        <f t="shared" si="61"/>
        <v>1E-4</v>
      </c>
      <c r="V224" s="80"/>
      <c r="W224" s="80"/>
      <c r="X224" s="80"/>
      <c r="Y224" s="80"/>
      <c r="Z224" s="127"/>
      <c r="AA224" s="106">
        <f t="shared" si="59"/>
        <v>0</v>
      </c>
      <c r="AB224" s="80"/>
      <c r="AC224" s="77"/>
      <c r="AD224" s="77"/>
      <c r="AE224" s="79"/>
      <c r="AF224" s="77"/>
      <c r="AG224" s="77"/>
      <c r="AH224" s="77"/>
      <c r="AI224" s="77"/>
      <c r="AJ224" s="80"/>
      <c r="AK224" s="77"/>
      <c r="AL224" s="77"/>
      <c r="AM224" s="77" t="s">
        <v>253</v>
      </c>
      <c r="AN224" s="77"/>
      <c r="AO224" s="77"/>
      <c r="AP224" s="77"/>
      <c r="AQ224" s="115"/>
      <c r="AR224" s="115"/>
      <c r="AS224" s="80">
        <v>0</v>
      </c>
    </row>
    <row r="225" spans="1:45" s="24" customFormat="1" ht="47.25">
      <c r="A225" s="20"/>
      <c r="B225" s="27" t="s">
        <v>203</v>
      </c>
      <c r="C225" s="23"/>
      <c r="D225" s="23"/>
      <c r="E225" s="23"/>
      <c r="F225" s="23"/>
      <c r="G225" s="77"/>
      <c r="H225" s="77"/>
      <c r="I225" s="77"/>
      <c r="J225" s="77"/>
      <c r="K225" s="77"/>
      <c r="L225" s="77"/>
      <c r="M225" s="77"/>
      <c r="N225" s="77"/>
      <c r="O225" s="79"/>
      <c r="P225" s="77"/>
      <c r="Q225" s="80">
        <v>0.01</v>
      </c>
      <c r="R225" s="80">
        <f t="shared" si="60"/>
        <v>9.7999999999999997E-3</v>
      </c>
      <c r="S225" s="80"/>
      <c r="T225" s="80"/>
      <c r="U225" s="80">
        <f t="shared" si="61"/>
        <v>2.0000000000000001E-4</v>
      </c>
      <c r="V225" s="80"/>
      <c r="W225" s="80"/>
      <c r="X225" s="80"/>
      <c r="Y225" s="80"/>
      <c r="Z225" s="127"/>
      <c r="AA225" s="106">
        <f t="shared" si="59"/>
        <v>0</v>
      </c>
      <c r="AB225" s="80"/>
      <c r="AC225" s="77"/>
      <c r="AD225" s="77"/>
      <c r="AE225" s="79"/>
      <c r="AF225" s="77"/>
      <c r="AG225" s="77"/>
      <c r="AH225" s="77"/>
      <c r="AI225" s="77"/>
      <c r="AJ225" s="80"/>
      <c r="AK225" s="77"/>
      <c r="AL225" s="77"/>
      <c r="AM225" s="77"/>
      <c r="AN225" s="77"/>
      <c r="AO225" s="77"/>
      <c r="AP225" s="77"/>
      <c r="AQ225" s="115"/>
      <c r="AR225" s="115"/>
      <c r="AS225" s="80">
        <v>0</v>
      </c>
    </row>
    <row r="226" spans="1:45" s="24" customFormat="1" ht="31.5">
      <c r="A226" s="20"/>
      <c r="B226" s="27" t="s">
        <v>204</v>
      </c>
      <c r="C226" s="23"/>
      <c r="D226" s="23"/>
      <c r="E226" s="23"/>
      <c r="F226" s="23"/>
      <c r="G226" s="77"/>
      <c r="H226" s="77"/>
      <c r="I226" s="77"/>
      <c r="J226" s="77"/>
      <c r="K226" s="77"/>
      <c r="L226" s="77"/>
      <c r="M226" s="77"/>
      <c r="N226" s="77"/>
      <c r="O226" s="79"/>
      <c r="P226" s="77"/>
      <c r="Q226" s="80">
        <v>4.0000000000000001E-3</v>
      </c>
      <c r="R226" s="80">
        <f>Q226-U226</f>
        <v>3.9199999999999999E-3</v>
      </c>
      <c r="S226" s="80"/>
      <c r="T226" s="80"/>
      <c r="U226" s="80">
        <f t="shared" si="61"/>
        <v>8.0000000000000007E-5</v>
      </c>
      <c r="V226" s="80"/>
      <c r="W226" s="80"/>
      <c r="X226" s="80"/>
      <c r="Y226" s="80"/>
      <c r="Z226" s="127"/>
      <c r="AA226" s="106">
        <f t="shared" si="59"/>
        <v>0</v>
      </c>
      <c r="AB226" s="80"/>
      <c r="AC226" s="77"/>
      <c r="AD226" s="77"/>
      <c r="AE226" s="79"/>
      <c r="AF226" s="77"/>
      <c r="AG226" s="77"/>
      <c r="AH226" s="77"/>
      <c r="AI226" s="77"/>
      <c r="AJ226" s="80"/>
      <c r="AK226" s="77"/>
      <c r="AL226" s="77"/>
      <c r="AM226" s="77"/>
      <c r="AN226" s="77"/>
      <c r="AO226" s="77"/>
      <c r="AP226" s="77"/>
      <c r="AQ226" s="115"/>
      <c r="AR226" s="115"/>
      <c r="AS226" s="80">
        <v>0</v>
      </c>
    </row>
    <row r="227" spans="1:45" s="17" customFormat="1">
      <c r="A227" s="8" t="s">
        <v>77</v>
      </c>
      <c r="B227" s="32" t="s">
        <v>78</v>
      </c>
      <c r="C227" s="16"/>
      <c r="D227" s="16">
        <f t="shared" ref="D227:AP227" si="62">SUBTOTAL(9,D228:D233)</f>
        <v>0</v>
      </c>
      <c r="E227" s="16">
        <f t="shared" si="62"/>
        <v>0</v>
      </c>
      <c r="F227" s="16">
        <f t="shared" si="62"/>
        <v>0</v>
      </c>
      <c r="G227" s="75"/>
      <c r="H227" s="75"/>
      <c r="I227" s="75"/>
      <c r="J227" s="75"/>
      <c r="K227" s="75"/>
      <c r="L227" s="75"/>
      <c r="M227" s="75"/>
      <c r="N227" s="75"/>
      <c r="O227" s="94">
        <f t="shared" si="62"/>
        <v>0</v>
      </c>
      <c r="P227" s="75">
        <f t="shared" si="62"/>
        <v>0</v>
      </c>
      <c r="Q227" s="76">
        <f t="shared" si="62"/>
        <v>10.114000000000001</v>
      </c>
      <c r="R227" s="76">
        <f t="shared" si="62"/>
        <v>0</v>
      </c>
      <c r="S227" s="76">
        <f t="shared" si="62"/>
        <v>0</v>
      </c>
      <c r="T227" s="76">
        <f t="shared" si="62"/>
        <v>10.114000000000001</v>
      </c>
      <c r="U227" s="76">
        <f t="shared" si="62"/>
        <v>0</v>
      </c>
      <c r="V227" s="76">
        <f t="shared" si="62"/>
        <v>0</v>
      </c>
      <c r="W227" s="76">
        <f t="shared" si="62"/>
        <v>0</v>
      </c>
      <c r="X227" s="76">
        <f t="shared" si="62"/>
        <v>0</v>
      </c>
      <c r="Y227" s="76">
        <f t="shared" si="62"/>
        <v>0</v>
      </c>
      <c r="Z227" s="106"/>
      <c r="AA227" s="106">
        <f t="shared" si="59"/>
        <v>0</v>
      </c>
      <c r="AB227" s="76"/>
      <c r="AC227" s="75"/>
      <c r="AD227" s="75"/>
      <c r="AE227" s="94">
        <f t="shared" si="62"/>
        <v>0</v>
      </c>
      <c r="AF227" s="75"/>
      <c r="AG227" s="75"/>
      <c r="AH227" s="75"/>
      <c r="AI227" s="75"/>
      <c r="AJ227" s="76">
        <f t="shared" si="62"/>
        <v>0</v>
      </c>
      <c r="AK227" s="75">
        <f t="shared" si="62"/>
        <v>0</v>
      </c>
      <c r="AL227" s="75">
        <f>SUBTOTAL(9,AL228:AL233)</f>
        <v>0</v>
      </c>
      <c r="AM227" s="75">
        <f t="shared" si="62"/>
        <v>0</v>
      </c>
      <c r="AN227" s="75">
        <f t="shared" si="62"/>
        <v>0</v>
      </c>
      <c r="AO227" s="75">
        <f t="shared" si="62"/>
        <v>0</v>
      </c>
      <c r="AP227" s="75">
        <f t="shared" si="62"/>
        <v>0</v>
      </c>
      <c r="AQ227" s="114"/>
      <c r="AR227" s="114"/>
      <c r="AS227" s="76">
        <f>SUBTOTAL(9,AS228:AS233)</f>
        <v>0</v>
      </c>
    </row>
    <row r="228" spans="1:45" s="24" customFormat="1">
      <c r="A228" s="20"/>
      <c r="B228" s="27" t="s">
        <v>205</v>
      </c>
      <c r="C228" s="23"/>
      <c r="D228" s="23"/>
      <c r="E228" s="23"/>
      <c r="F228" s="23"/>
      <c r="G228" s="77"/>
      <c r="H228" s="77"/>
      <c r="I228" s="77"/>
      <c r="J228" s="77"/>
      <c r="K228" s="77"/>
      <c r="L228" s="77"/>
      <c r="M228" s="77"/>
      <c r="N228" s="77"/>
      <c r="O228" s="79"/>
      <c r="P228" s="77"/>
      <c r="Q228" s="80">
        <v>10.114000000000001</v>
      </c>
      <c r="R228" s="80"/>
      <c r="S228" s="80"/>
      <c r="T228" s="80">
        <f t="shared" ref="T228:T233" si="63">Q228</f>
        <v>10.114000000000001</v>
      </c>
      <c r="U228" s="80"/>
      <c r="V228" s="80"/>
      <c r="W228" s="80"/>
      <c r="X228" s="80"/>
      <c r="Y228" s="80"/>
      <c r="Z228" s="106"/>
      <c r="AA228" s="106">
        <f t="shared" si="59"/>
        <v>0</v>
      </c>
      <c r="AB228" s="80"/>
      <c r="AC228" s="77"/>
      <c r="AD228" s="77"/>
      <c r="AE228" s="79"/>
      <c r="AF228" s="77"/>
      <c r="AG228" s="77"/>
      <c r="AH228" s="77"/>
      <c r="AI228" s="77"/>
      <c r="AJ228" s="80"/>
      <c r="AK228" s="77"/>
      <c r="AL228" s="77"/>
      <c r="AM228" s="77"/>
      <c r="AN228" s="77"/>
      <c r="AO228" s="77"/>
      <c r="AP228" s="77"/>
      <c r="AQ228" s="115"/>
      <c r="AR228" s="115"/>
      <c r="AS228" s="80">
        <v>0</v>
      </c>
    </row>
    <row r="229" spans="1:45" s="24" customFormat="1">
      <c r="A229" s="20"/>
      <c r="B229" s="35"/>
      <c r="C229" s="23"/>
      <c r="D229" s="23"/>
      <c r="E229" s="23"/>
      <c r="F229" s="23"/>
      <c r="G229" s="77"/>
      <c r="H229" s="77"/>
      <c r="I229" s="77"/>
      <c r="J229" s="77"/>
      <c r="K229" s="77"/>
      <c r="L229" s="77"/>
      <c r="M229" s="77"/>
      <c r="N229" s="77"/>
      <c r="O229" s="79"/>
      <c r="P229" s="77"/>
      <c r="Q229" s="80"/>
      <c r="R229" s="80"/>
      <c r="S229" s="80"/>
      <c r="T229" s="80">
        <f t="shared" si="63"/>
        <v>0</v>
      </c>
      <c r="U229" s="80"/>
      <c r="V229" s="80"/>
      <c r="W229" s="80"/>
      <c r="X229" s="80"/>
      <c r="Y229" s="80"/>
      <c r="Z229" s="106"/>
      <c r="AA229" s="106">
        <f t="shared" si="59"/>
        <v>0</v>
      </c>
      <c r="AB229" s="80"/>
      <c r="AC229" s="77"/>
      <c r="AD229" s="77"/>
      <c r="AE229" s="79"/>
      <c r="AF229" s="77"/>
      <c r="AG229" s="77"/>
      <c r="AH229" s="77"/>
      <c r="AI229" s="77"/>
      <c r="AJ229" s="80"/>
      <c r="AK229" s="77"/>
      <c r="AL229" s="77"/>
      <c r="AM229" s="77"/>
      <c r="AN229" s="77"/>
      <c r="AO229" s="77"/>
      <c r="AP229" s="77"/>
      <c r="AQ229" s="115"/>
      <c r="AR229" s="115"/>
      <c r="AS229" s="80"/>
    </row>
    <row r="230" spans="1:45" s="24" customFormat="1">
      <c r="A230" s="20"/>
      <c r="B230" s="35"/>
      <c r="C230" s="23"/>
      <c r="D230" s="23"/>
      <c r="E230" s="23"/>
      <c r="F230" s="23"/>
      <c r="G230" s="77"/>
      <c r="H230" s="77"/>
      <c r="I230" s="77"/>
      <c r="J230" s="77"/>
      <c r="K230" s="77"/>
      <c r="L230" s="77"/>
      <c r="M230" s="77"/>
      <c r="N230" s="77"/>
      <c r="O230" s="79"/>
      <c r="P230" s="77"/>
      <c r="Q230" s="80"/>
      <c r="R230" s="80"/>
      <c r="S230" s="80"/>
      <c r="T230" s="80">
        <f t="shared" si="63"/>
        <v>0</v>
      </c>
      <c r="U230" s="80"/>
      <c r="V230" s="80"/>
      <c r="W230" s="80"/>
      <c r="X230" s="80"/>
      <c r="Y230" s="80"/>
      <c r="Z230" s="106"/>
      <c r="AA230" s="106">
        <f t="shared" si="59"/>
        <v>0</v>
      </c>
      <c r="AB230" s="80"/>
      <c r="AC230" s="77"/>
      <c r="AD230" s="77"/>
      <c r="AE230" s="79"/>
      <c r="AF230" s="77"/>
      <c r="AG230" s="77"/>
      <c r="AH230" s="77"/>
      <c r="AI230" s="77"/>
      <c r="AJ230" s="80"/>
      <c r="AK230" s="77"/>
      <c r="AL230" s="77"/>
      <c r="AM230" s="77"/>
      <c r="AN230" s="77"/>
      <c r="AO230" s="77"/>
      <c r="AP230" s="77"/>
      <c r="AQ230" s="115"/>
      <c r="AR230" s="115"/>
      <c r="AS230" s="80"/>
    </row>
    <row r="231" spans="1:45" s="24" customFormat="1">
      <c r="A231" s="20"/>
      <c r="B231" s="35"/>
      <c r="C231" s="23"/>
      <c r="D231" s="23"/>
      <c r="E231" s="23"/>
      <c r="F231" s="23"/>
      <c r="G231" s="77"/>
      <c r="H231" s="77"/>
      <c r="I231" s="77"/>
      <c r="J231" s="77"/>
      <c r="K231" s="77"/>
      <c r="L231" s="77"/>
      <c r="M231" s="77"/>
      <c r="N231" s="77"/>
      <c r="O231" s="79"/>
      <c r="P231" s="77"/>
      <c r="Q231" s="80"/>
      <c r="R231" s="80"/>
      <c r="S231" s="80"/>
      <c r="T231" s="80">
        <f t="shared" si="63"/>
        <v>0</v>
      </c>
      <c r="U231" s="80"/>
      <c r="V231" s="80"/>
      <c r="W231" s="80"/>
      <c r="X231" s="80"/>
      <c r="Y231" s="80"/>
      <c r="Z231" s="106"/>
      <c r="AA231" s="106">
        <f t="shared" si="59"/>
        <v>0</v>
      </c>
      <c r="AB231" s="80"/>
      <c r="AC231" s="77"/>
      <c r="AD231" s="77"/>
      <c r="AE231" s="79"/>
      <c r="AF231" s="77"/>
      <c r="AG231" s="77"/>
      <c r="AH231" s="77"/>
      <c r="AI231" s="77"/>
      <c r="AJ231" s="80"/>
      <c r="AK231" s="77"/>
      <c r="AL231" s="77"/>
      <c r="AM231" s="77"/>
      <c r="AN231" s="77"/>
      <c r="AO231" s="77"/>
      <c r="AP231" s="77"/>
      <c r="AQ231" s="115"/>
      <c r="AR231" s="115"/>
      <c r="AS231" s="80"/>
    </row>
    <row r="232" spans="1:45" s="24" customFormat="1">
      <c r="A232" s="20"/>
      <c r="B232" s="35"/>
      <c r="C232" s="23"/>
      <c r="D232" s="23"/>
      <c r="E232" s="23"/>
      <c r="F232" s="23"/>
      <c r="G232" s="77"/>
      <c r="H232" s="77"/>
      <c r="I232" s="77"/>
      <c r="J232" s="77"/>
      <c r="K232" s="77"/>
      <c r="L232" s="77"/>
      <c r="M232" s="77"/>
      <c r="N232" s="77"/>
      <c r="O232" s="79"/>
      <c r="P232" s="77"/>
      <c r="Q232" s="80"/>
      <c r="R232" s="80"/>
      <c r="S232" s="80"/>
      <c r="T232" s="80">
        <f t="shared" si="63"/>
        <v>0</v>
      </c>
      <c r="U232" s="80"/>
      <c r="V232" s="80"/>
      <c r="W232" s="80"/>
      <c r="X232" s="80"/>
      <c r="Y232" s="80"/>
      <c r="Z232" s="106"/>
      <c r="AA232" s="106">
        <f t="shared" si="59"/>
        <v>0</v>
      </c>
      <c r="AB232" s="80"/>
      <c r="AC232" s="77"/>
      <c r="AD232" s="77"/>
      <c r="AE232" s="79"/>
      <c r="AF232" s="77"/>
      <c r="AG232" s="77"/>
      <c r="AH232" s="77"/>
      <c r="AI232" s="77"/>
      <c r="AJ232" s="80"/>
      <c r="AK232" s="77"/>
      <c r="AL232" s="77"/>
      <c r="AM232" s="77"/>
      <c r="AN232" s="77"/>
      <c r="AO232" s="77"/>
      <c r="AP232" s="77"/>
      <c r="AQ232" s="115"/>
      <c r="AR232" s="115"/>
      <c r="AS232" s="80"/>
    </row>
    <row r="233" spans="1:45" s="24" customFormat="1">
      <c r="A233" s="20"/>
      <c r="B233" s="35"/>
      <c r="C233" s="23"/>
      <c r="D233" s="23"/>
      <c r="E233" s="23"/>
      <c r="F233" s="23"/>
      <c r="G233" s="77"/>
      <c r="H233" s="77"/>
      <c r="I233" s="77"/>
      <c r="J233" s="77"/>
      <c r="K233" s="77"/>
      <c r="L233" s="77"/>
      <c r="M233" s="77"/>
      <c r="N233" s="77"/>
      <c r="O233" s="79"/>
      <c r="P233" s="77"/>
      <c r="Q233" s="80"/>
      <c r="R233" s="80"/>
      <c r="S233" s="80"/>
      <c r="T233" s="80">
        <f t="shared" si="63"/>
        <v>0</v>
      </c>
      <c r="U233" s="80"/>
      <c r="V233" s="80"/>
      <c r="W233" s="80"/>
      <c r="X233" s="80"/>
      <c r="Y233" s="80"/>
      <c r="Z233" s="106"/>
      <c r="AA233" s="106">
        <f t="shared" si="59"/>
        <v>0</v>
      </c>
      <c r="AB233" s="80"/>
      <c r="AC233" s="77"/>
      <c r="AD233" s="77"/>
      <c r="AE233" s="79"/>
      <c r="AF233" s="77"/>
      <c r="AG233" s="77"/>
      <c r="AH233" s="77"/>
      <c r="AI233" s="77"/>
      <c r="AJ233" s="80"/>
      <c r="AK233" s="77"/>
      <c r="AL233" s="77"/>
      <c r="AM233" s="77"/>
      <c r="AN233" s="77"/>
      <c r="AO233" s="77"/>
      <c r="AP233" s="77"/>
      <c r="AQ233" s="115"/>
      <c r="AR233" s="115"/>
      <c r="AS233" s="80"/>
    </row>
    <row r="234" spans="1:45" s="17" customFormat="1" ht="31.5">
      <c r="A234" s="8" t="s">
        <v>79</v>
      </c>
      <c r="B234" s="104" t="s">
        <v>80</v>
      </c>
      <c r="C234" s="16"/>
      <c r="D234" s="16">
        <f t="shared" ref="D234:AP234" si="64">SUBTOTAL(9,D235:D237)</f>
        <v>0</v>
      </c>
      <c r="E234" s="16">
        <f t="shared" si="64"/>
        <v>0</v>
      </c>
      <c r="F234" s="16">
        <f t="shared" si="64"/>
        <v>0</v>
      </c>
      <c r="G234" s="75"/>
      <c r="H234" s="75"/>
      <c r="I234" s="75"/>
      <c r="J234" s="75"/>
      <c r="K234" s="75"/>
      <c r="L234" s="75"/>
      <c r="M234" s="75"/>
      <c r="N234" s="75"/>
      <c r="O234" s="94">
        <f t="shared" si="64"/>
        <v>0</v>
      </c>
      <c r="P234" s="75">
        <f t="shared" si="64"/>
        <v>0</v>
      </c>
      <c r="Q234" s="76">
        <f t="shared" si="64"/>
        <v>0</v>
      </c>
      <c r="R234" s="76">
        <f t="shared" si="64"/>
        <v>0</v>
      </c>
      <c r="S234" s="76">
        <f t="shared" si="64"/>
        <v>0</v>
      </c>
      <c r="T234" s="76">
        <f t="shared" si="64"/>
        <v>0</v>
      </c>
      <c r="U234" s="76">
        <f t="shared" si="64"/>
        <v>0</v>
      </c>
      <c r="V234" s="76">
        <f t="shared" si="64"/>
        <v>0</v>
      </c>
      <c r="W234" s="76">
        <f t="shared" si="64"/>
        <v>0</v>
      </c>
      <c r="X234" s="76">
        <f t="shared" si="64"/>
        <v>0</v>
      </c>
      <c r="Y234" s="76">
        <f t="shared" si="64"/>
        <v>0</v>
      </c>
      <c r="Z234" s="106"/>
      <c r="AA234" s="106">
        <f t="shared" si="59"/>
        <v>0</v>
      </c>
      <c r="AB234" s="76"/>
      <c r="AC234" s="75"/>
      <c r="AD234" s="75"/>
      <c r="AE234" s="94">
        <f t="shared" si="64"/>
        <v>0</v>
      </c>
      <c r="AF234" s="75"/>
      <c r="AG234" s="75"/>
      <c r="AH234" s="75"/>
      <c r="AI234" s="75"/>
      <c r="AJ234" s="76">
        <f t="shared" si="64"/>
        <v>0</v>
      </c>
      <c r="AK234" s="75">
        <f t="shared" si="64"/>
        <v>0</v>
      </c>
      <c r="AL234" s="75">
        <f>SUBTOTAL(9,AL235:AL237)</f>
        <v>0</v>
      </c>
      <c r="AM234" s="75">
        <f t="shared" si="64"/>
        <v>0</v>
      </c>
      <c r="AN234" s="75">
        <f t="shared" si="64"/>
        <v>0</v>
      </c>
      <c r="AO234" s="75">
        <f t="shared" si="64"/>
        <v>0</v>
      </c>
      <c r="AP234" s="75">
        <f t="shared" si="64"/>
        <v>0</v>
      </c>
      <c r="AQ234" s="114"/>
      <c r="AR234" s="114"/>
      <c r="AS234" s="76">
        <f>SUBTOTAL(9,AS235:AS237)</f>
        <v>0</v>
      </c>
    </row>
    <row r="235" spans="1:45" s="24" customFormat="1">
      <c r="A235" s="20"/>
      <c r="B235" s="102"/>
      <c r="C235" s="23"/>
      <c r="D235" s="23"/>
      <c r="E235" s="23"/>
      <c r="F235" s="23"/>
      <c r="G235" s="77"/>
      <c r="H235" s="77"/>
      <c r="I235" s="77"/>
      <c r="J235" s="77"/>
      <c r="K235" s="77"/>
      <c r="L235" s="77"/>
      <c r="M235" s="77"/>
      <c r="N235" s="77"/>
      <c r="O235" s="79"/>
      <c r="P235" s="77"/>
      <c r="Q235" s="80"/>
      <c r="R235" s="80"/>
      <c r="S235" s="80"/>
      <c r="T235" s="80"/>
      <c r="U235" s="80"/>
      <c r="V235" s="80"/>
      <c r="W235" s="80"/>
      <c r="X235" s="80"/>
      <c r="Y235" s="80"/>
      <c r="Z235" s="106"/>
      <c r="AA235" s="106">
        <f t="shared" si="59"/>
        <v>0</v>
      </c>
      <c r="AB235" s="80"/>
      <c r="AC235" s="77"/>
      <c r="AD235" s="77"/>
      <c r="AE235" s="79"/>
      <c r="AF235" s="77"/>
      <c r="AG235" s="77"/>
      <c r="AH235" s="77"/>
      <c r="AI235" s="77"/>
      <c r="AJ235" s="80"/>
      <c r="AK235" s="77"/>
      <c r="AL235" s="77"/>
      <c r="AM235" s="77"/>
      <c r="AN235" s="77"/>
      <c r="AO235" s="77"/>
      <c r="AP235" s="77"/>
      <c r="AQ235" s="115"/>
      <c r="AR235" s="115"/>
      <c r="AS235" s="80"/>
    </row>
    <row r="236" spans="1:45" s="24" customFormat="1">
      <c r="A236" s="20"/>
      <c r="B236" s="102"/>
      <c r="C236" s="23"/>
      <c r="D236" s="23"/>
      <c r="E236" s="23"/>
      <c r="F236" s="23"/>
      <c r="G236" s="77"/>
      <c r="H236" s="77"/>
      <c r="I236" s="77"/>
      <c r="J236" s="77"/>
      <c r="K236" s="77"/>
      <c r="L236" s="77"/>
      <c r="M236" s="77"/>
      <c r="N236" s="77"/>
      <c r="O236" s="79"/>
      <c r="P236" s="77"/>
      <c r="Q236" s="80"/>
      <c r="R236" s="80"/>
      <c r="S236" s="80"/>
      <c r="T236" s="80"/>
      <c r="U236" s="80"/>
      <c r="V236" s="80"/>
      <c r="W236" s="80"/>
      <c r="X236" s="80"/>
      <c r="Y236" s="80"/>
      <c r="Z236" s="106"/>
      <c r="AA236" s="106">
        <f t="shared" si="59"/>
        <v>0</v>
      </c>
      <c r="AB236" s="80"/>
      <c r="AC236" s="77"/>
      <c r="AD236" s="77"/>
      <c r="AE236" s="79"/>
      <c r="AF236" s="77"/>
      <c r="AG236" s="77"/>
      <c r="AH236" s="77"/>
      <c r="AI236" s="77"/>
      <c r="AJ236" s="80"/>
      <c r="AK236" s="77"/>
      <c r="AL236" s="77"/>
      <c r="AM236" s="77"/>
      <c r="AN236" s="77"/>
      <c r="AO236" s="77"/>
      <c r="AP236" s="77"/>
      <c r="AQ236" s="115"/>
      <c r="AR236" s="115"/>
      <c r="AS236" s="80"/>
    </row>
    <row r="237" spans="1:45" s="24" customFormat="1">
      <c r="A237" s="20"/>
      <c r="B237" s="102"/>
      <c r="C237" s="23"/>
      <c r="D237" s="23"/>
      <c r="E237" s="23"/>
      <c r="F237" s="23"/>
      <c r="G237" s="77"/>
      <c r="H237" s="77"/>
      <c r="I237" s="77"/>
      <c r="J237" s="77"/>
      <c r="K237" s="77"/>
      <c r="L237" s="77"/>
      <c r="M237" s="77"/>
      <c r="N237" s="77"/>
      <c r="O237" s="79"/>
      <c r="P237" s="77"/>
      <c r="Q237" s="80"/>
      <c r="R237" s="80"/>
      <c r="S237" s="80"/>
      <c r="T237" s="80"/>
      <c r="U237" s="80"/>
      <c r="V237" s="80"/>
      <c r="W237" s="80"/>
      <c r="X237" s="80"/>
      <c r="Y237" s="80"/>
      <c r="Z237" s="106"/>
      <c r="AA237" s="106">
        <f t="shared" si="59"/>
        <v>0</v>
      </c>
      <c r="AB237" s="80"/>
      <c r="AC237" s="77"/>
      <c r="AD237" s="77"/>
      <c r="AE237" s="79"/>
      <c r="AF237" s="77"/>
      <c r="AG237" s="77"/>
      <c r="AH237" s="77"/>
      <c r="AI237" s="77"/>
      <c r="AJ237" s="80"/>
      <c r="AK237" s="77"/>
      <c r="AL237" s="77"/>
      <c r="AM237" s="77"/>
      <c r="AN237" s="77"/>
      <c r="AO237" s="77"/>
      <c r="AP237" s="77"/>
      <c r="AQ237" s="115"/>
      <c r="AR237" s="115"/>
      <c r="AS237" s="80"/>
    </row>
    <row r="238" spans="1:45" s="17" customFormat="1" ht="31.5">
      <c r="A238" s="8" t="s">
        <v>81</v>
      </c>
      <c r="B238" s="9" t="s">
        <v>82</v>
      </c>
      <c r="C238" s="10"/>
      <c r="D238" s="16">
        <f t="shared" ref="D238:AP238" si="65">SUBTOTAL(9,D239:D242)</f>
        <v>0</v>
      </c>
      <c r="E238" s="16">
        <f t="shared" si="65"/>
        <v>0</v>
      </c>
      <c r="F238" s="16">
        <f t="shared" si="65"/>
        <v>0</v>
      </c>
      <c r="G238" s="75"/>
      <c r="H238" s="75"/>
      <c r="I238" s="75"/>
      <c r="J238" s="75"/>
      <c r="K238" s="75"/>
      <c r="L238" s="75"/>
      <c r="M238" s="75"/>
      <c r="N238" s="75"/>
      <c r="O238" s="94">
        <f t="shared" si="65"/>
        <v>0</v>
      </c>
      <c r="P238" s="75">
        <f t="shared" si="65"/>
        <v>0</v>
      </c>
      <c r="Q238" s="76">
        <f t="shared" si="65"/>
        <v>0</v>
      </c>
      <c r="R238" s="76">
        <f t="shared" si="65"/>
        <v>0</v>
      </c>
      <c r="S238" s="76">
        <f t="shared" si="65"/>
        <v>0</v>
      </c>
      <c r="T238" s="76">
        <f t="shared" si="65"/>
        <v>0</v>
      </c>
      <c r="U238" s="76">
        <f t="shared" si="65"/>
        <v>0</v>
      </c>
      <c r="V238" s="76">
        <f t="shared" si="65"/>
        <v>0</v>
      </c>
      <c r="W238" s="76">
        <f t="shared" si="65"/>
        <v>0</v>
      </c>
      <c r="X238" s="76">
        <f t="shared" si="65"/>
        <v>0</v>
      </c>
      <c r="Y238" s="76">
        <f t="shared" si="65"/>
        <v>0</v>
      </c>
      <c r="Z238" s="106"/>
      <c r="AA238" s="106">
        <f t="shared" si="59"/>
        <v>0</v>
      </c>
      <c r="AB238" s="76"/>
      <c r="AC238" s="75"/>
      <c r="AD238" s="75"/>
      <c r="AE238" s="94">
        <f t="shared" si="65"/>
        <v>0</v>
      </c>
      <c r="AF238" s="75"/>
      <c r="AG238" s="75"/>
      <c r="AH238" s="75"/>
      <c r="AI238" s="75"/>
      <c r="AJ238" s="76">
        <f t="shared" si="65"/>
        <v>0</v>
      </c>
      <c r="AK238" s="75">
        <f t="shared" si="65"/>
        <v>0</v>
      </c>
      <c r="AL238" s="75">
        <f>SUBTOTAL(9,AL239:AL242)</f>
        <v>0</v>
      </c>
      <c r="AM238" s="75">
        <f t="shared" si="65"/>
        <v>0</v>
      </c>
      <c r="AN238" s="75">
        <f t="shared" si="65"/>
        <v>0</v>
      </c>
      <c r="AO238" s="75">
        <f t="shared" si="65"/>
        <v>0</v>
      </c>
      <c r="AP238" s="75">
        <f t="shared" si="65"/>
        <v>0</v>
      </c>
      <c r="AQ238" s="114"/>
      <c r="AR238" s="114"/>
      <c r="AS238" s="76">
        <f>SUBTOTAL(9,AS239:AS242)</f>
        <v>0</v>
      </c>
    </row>
    <row r="239" spans="1:45" s="24" customFormat="1">
      <c r="A239" s="20"/>
      <c r="B239" s="36"/>
      <c r="C239" s="37"/>
      <c r="D239" s="23"/>
      <c r="E239" s="23"/>
      <c r="F239" s="23"/>
      <c r="G239" s="77"/>
      <c r="H239" s="77"/>
      <c r="I239" s="77"/>
      <c r="J239" s="77"/>
      <c r="K239" s="77"/>
      <c r="L239" s="77"/>
      <c r="M239" s="77"/>
      <c r="N239" s="77"/>
      <c r="O239" s="79"/>
      <c r="P239" s="77"/>
      <c r="Q239" s="80"/>
      <c r="R239" s="80"/>
      <c r="S239" s="80"/>
      <c r="T239" s="80"/>
      <c r="U239" s="80"/>
      <c r="V239" s="80"/>
      <c r="W239" s="80"/>
      <c r="X239" s="80"/>
      <c r="Y239" s="80"/>
      <c r="Z239" s="106"/>
      <c r="AA239" s="106">
        <f t="shared" si="59"/>
        <v>0</v>
      </c>
      <c r="AB239" s="80"/>
      <c r="AC239" s="77"/>
      <c r="AD239" s="77"/>
      <c r="AE239" s="79"/>
      <c r="AF239" s="77"/>
      <c r="AG239" s="77"/>
      <c r="AH239" s="77"/>
      <c r="AI239" s="77"/>
      <c r="AJ239" s="80"/>
      <c r="AK239" s="77"/>
      <c r="AL239" s="77"/>
      <c r="AM239" s="77"/>
      <c r="AN239" s="77"/>
      <c r="AO239" s="77"/>
      <c r="AP239" s="77"/>
      <c r="AQ239" s="115"/>
      <c r="AR239" s="115"/>
      <c r="AS239" s="80"/>
    </row>
    <row r="240" spans="1:45" s="24" customFormat="1">
      <c r="A240" s="20"/>
      <c r="B240" s="36"/>
      <c r="C240" s="37"/>
      <c r="D240" s="23"/>
      <c r="E240" s="23"/>
      <c r="F240" s="23"/>
      <c r="G240" s="77"/>
      <c r="H240" s="77"/>
      <c r="I240" s="77"/>
      <c r="J240" s="77"/>
      <c r="K240" s="77"/>
      <c r="L240" s="77"/>
      <c r="M240" s="77"/>
      <c r="N240" s="77"/>
      <c r="O240" s="79"/>
      <c r="P240" s="77"/>
      <c r="Q240" s="80"/>
      <c r="R240" s="80"/>
      <c r="S240" s="80"/>
      <c r="T240" s="80"/>
      <c r="U240" s="80"/>
      <c r="V240" s="80"/>
      <c r="W240" s="80"/>
      <c r="X240" s="80"/>
      <c r="Y240" s="80"/>
      <c r="Z240" s="106"/>
      <c r="AA240" s="106">
        <f t="shared" si="59"/>
        <v>0</v>
      </c>
      <c r="AB240" s="80"/>
      <c r="AC240" s="77"/>
      <c r="AD240" s="77"/>
      <c r="AE240" s="79"/>
      <c r="AF240" s="77"/>
      <c r="AG240" s="77"/>
      <c r="AH240" s="77"/>
      <c r="AI240" s="77"/>
      <c r="AJ240" s="80"/>
      <c r="AK240" s="77"/>
      <c r="AL240" s="77"/>
      <c r="AM240" s="77"/>
      <c r="AN240" s="77"/>
      <c r="AO240" s="77"/>
      <c r="AP240" s="77"/>
      <c r="AQ240" s="115"/>
      <c r="AR240" s="115"/>
      <c r="AS240" s="80"/>
    </row>
    <row r="241" spans="1:45" s="24" customFormat="1">
      <c r="A241" s="20"/>
      <c r="B241" s="36"/>
      <c r="C241" s="37"/>
      <c r="D241" s="23"/>
      <c r="E241" s="23"/>
      <c r="F241" s="23"/>
      <c r="G241" s="77"/>
      <c r="H241" s="77"/>
      <c r="I241" s="77"/>
      <c r="J241" s="77"/>
      <c r="K241" s="77"/>
      <c r="L241" s="77"/>
      <c r="M241" s="77"/>
      <c r="N241" s="77"/>
      <c r="O241" s="79"/>
      <c r="P241" s="77"/>
      <c r="Q241" s="80"/>
      <c r="R241" s="80"/>
      <c r="S241" s="80"/>
      <c r="T241" s="80"/>
      <c r="U241" s="80"/>
      <c r="V241" s="80"/>
      <c r="W241" s="80"/>
      <c r="X241" s="80"/>
      <c r="Y241" s="80"/>
      <c r="Z241" s="106"/>
      <c r="AA241" s="106">
        <f t="shared" si="59"/>
        <v>0</v>
      </c>
      <c r="AB241" s="80"/>
      <c r="AC241" s="77"/>
      <c r="AD241" s="77"/>
      <c r="AE241" s="79"/>
      <c r="AF241" s="77"/>
      <c r="AG241" s="77"/>
      <c r="AH241" s="77"/>
      <c r="AI241" s="77"/>
      <c r="AJ241" s="80"/>
      <c r="AK241" s="77"/>
      <c r="AL241" s="77"/>
      <c r="AM241" s="77"/>
      <c r="AN241" s="77"/>
      <c r="AO241" s="77"/>
      <c r="AP241" s="77"/>
      <c r="AQ241" s="115"/>
      <c r="AR241" s="115"/>
      <c r="AS241" s="80"/>
    </row>
    <row r="242" spans="1:45" s="24" customFormat="1">
      <c r="A242" s="20"/>
      <c r="B242" s="36"/>
      <c r="C242" s="37"/>
      <c r="D242" s="23"/>
      <c r="E242" s="23"/>
      <c r="F242" s="23"/>
      <c r="G242" s="77"/>
      <c r="H242" s="77"/>
      <c r="I242" s="77"/>
      <c r="J242" s="77"/>
      <c r="K242" s="77"/>
      <c r="L242" s="77"/>
      <c r="M242" s="77"/>
      <c r="N242" s="77"/>
      <c r="O242" s="79"/>
      <c r="P242" s="77"/>
      <c r="Q242" s="80"/>
      <c r="R242" s="80"/>
      <c r="S242" s="80"/>
      <c r="T242" s="80"/>
      <c r="U242" s="80"/>
      <c r="V242" s="80"/>
      <c r="W242" s="80"/>
      <c r="X242" s="80"/>
      <c r="Y242" s="80"/>
      <c r="Z242" s="106"/>
      <c r="AA242" s="106">
        <f t="shared" si="59"/>
        <v>0</v>
      </c>
      <c r="AB242" s="80"/>
      <c r="AC242" s="77"/>
      <c r="AD242" s="77"/>
      <c r="AE242" s="79"/>
      <c r="AF242" s="77"/>
      <c r="AG242" s="77"/>
      <c r="AH242" s="77"/>
      <c r="AI242" s="77"/>
      <c r="AJ242" s="80"/>
      <c r="AK242" s="77"/>
      <c r="AL242" s="77"/>
      <c r="AM242" s="77"/>
      <c r="AN242" s="77"/>
      <c r="AO242" s="77"/>
      <c r="AP242" s="77"/>
      <c r="AQ242" s="115"/>
      <c r="AR242" s="115"/>
      <c r="AS242" s="80"/>
    </row>
    <row r="243" spans="1:45" s="17" customFormat="1">
      <c r="A243" s="8" t="s">
        <v>83</v>
      </c>
      <c r="B243" s="38" t="s">
        <v>84</v>
      </c>
      <c r="C243" s="39"/>
      <c r="D243" s="16">
        <f t="shared" ref="D243:AP243" si="66">D244</f>
        <v>0</v>
      </c>
      <c r="E243" s="16">
        <f t="shared" si="66"/>
        <v>0</v>
      </c>
      <c r="F243" s="16">
        <f t="shared" si="66"/>
        <v>0</v>
      </c>
      <c r="G243" s="75"/>
      <c r="H243" s="75"/>
      <c r="I243" s="75"/>
      <c r="J243" s="75"/>
      <c r="K243" s="75"/>
      <c r="L243" s="75"/>
      <c r="M243" s="75"/>
      <c r="N243" s="75"/>
      <c r="O243" s="94">
        <f t="shared" si="66"/>
        <v>0</v>
      </c>
      <c r="P243" s="75">
        <f t="shared" si="66"/>
        <v>0</v>
      </c>
      <c r="Q243" s="76">
        <f t="shared" si="66"/>
        <v>39.370000000000005</v>
      </c>
      <c r="R243" s="76">
        <f t="shared" si="66"/>
        <v>10.703560000000001</v>
      </c>
      <c r="S243" s="76">
        <f t="shared" si="66"/>
        <v>2.2231899999999998</v>
      </c>
      <c r="T243" s="76">
        <f t="shared" si="66"/>
        <v>5.1030000000000006E-2</v>
      </c>
      <c r="U243" s="76">
        <f t="shared" si="66"/>
        <v>26.392220000000002</v>
      </c>
      <c r="V243" s="76">
        <f t="shared" si="66"/>
        <v>0</v>
      </c>
      <c r="W243" s="76">
        <f t="shared" si="66"/>
        <v>0</v>
      </c>
      <c r="X243" s="76">
        <f t="shared" si="66"/>
        <v>0</v>
      </c>
      <c r="Y243" s="76">
        <f t="shared" si="66"/>
        <v>0</v>
      </c>
      <c r="Z243" s="106"/>
      <c r="AA243" s="106">
        <f t="shared" si="59"/>
        <v>0</v>
      </c>
      <c r="AB243" s="76"/>
      <c r="AC243" s="75"/>
      <c r="AD243" s="75"/>
      <c r="AE243" s="94">
        <f t="shared" si="66"/>
        <v>0</v>
      </c>
      <c r="AF243" s="75"/>
      <c r="AG243" s="75"/>
      <c r="AH243" s="75"/>
      <c r="AI243" s="75"/>
      <c r="AJ243" s="76">
        <f t="shared" si="66"/>
        <v>0</v>
      </c>
      <c r="AK243" s="75">
        <f t="shared" si="66"/>
        <v>0</v>
      </c>
      <c r="AL243" s="75">
        <f t="shared" si="66"/>
        <v>0</v>
      </c>
      <c r="AM243" s="75">
        <f t="shared" si="66"/>
        <v>0</v>
      </c>
      <c r="AN243" s="75">
        <f t="shared" si="66"/>
        <v>0</v>
      </c>
      <c r="AO243" s="75">
        <f t="shared" si="66"/>
        <v>0</v>
      </c>
      <c r="AP243" s="75">
        <f t="shared" si="66"/>
        <v>0</v>
      </c>
      <c r="AQ243" s="114"/>
      <c r="AR243" s="114"/>
      <c r="AS243" s="76">
        <f>AS244</f>
        <v>0</v>
      </c>
    </row>
    <row r="244" spans="1:45" s="17" customFormat="1" ht="31.5">
      <c r="A244" s="8" t="s">
        <v>85</v>
      </c>
      <c r="B244" s="9" t="s">
        <v>38</v>
      </c>
      <c r="C244" s="10"/>
      <c r="D244" s="16">
        <f>D245+D322+D326+D329+D335+D339</f>
        <v>0</v>
      </c>
      <c r="E244" s="16">
        <f>E245+E322+E326+E329+E335+E339</f>
        <v>0</v>
      </c>
      <c r="F244" s="16">
        <f>F245+F322+F326+F329+F335+F339</f>
        <v>0</v>
      </c>
      <c r="G244" s="75"/>
      <c r="H244" s="75"/>
      <c r="I244" s="75"/>
      <c r="J244" s="75"/>
      <c r="K244" s="75"/>
      <c r="L244" s="75"/>
      <c r="M244" s="75"/>
      <c r="N244" s="75"/>
      <c r="O244" s="94">
        <f t="shared" ref="O244:Y244" si="67">O245+O322+O326+O329+O335+O339</f>
        <v>0</v>
      </c>
      <c r="P244" s="75">
        <f t="shared" si="67"/>
        <v>0</v>
      </c>
      <c r="Q244" s="76">
        <f t="shared" si="67"/>
        <v>39.370000000000005</v>
      </c>
      <c r="R244" s="76">
        <f t="shared" si="67"/>
        <v>10.703560000000001</v>
      </c>
      <c r="S244" s="76">
        <f t="shared" si="67"/>
        <v>2.2231899999999998</v>
      </c>
      <c r="T244" s="76">
        <f t="shared" si="67"/>
        <v>5.1030000000000006E-2</v>
      </c>
      <c r="U244" s="76">
        <f t="shared" si="67"/>
        <v>26.392220000000002</v>
      </c>
      <c r="V244" s="76">
        <f t="shared" si="67"/>
        <v>0</v>
      </c>
      <c r="W244" s="76">
        <f t="shared" si="67"/>
        <v>0</v>
      </c>
      <c r="X244" s="76">
        <f t="shared" si="67"/>
        <v>0</v>
      </c>
      <c r="Y244" s="76">
        <f t="shared" si="67"/>
        <v>0</v>
      </c>
      <c r="Z244" s="106"/>
      <c r="AA244" s="106">
        <f t="shared" si="59"/>
        <v>0</v>
      </c>
      <c r="AB244" s="76"/>
      <c r="AC244" s="75"/>
      <c r="AD244" s="75"/>
      <c r="AE244" s="94">
        <f>AE245+AE322+AE326+AE329+AE335+AE339</f>
        <v>0</v>
      </c>
      <c r="AF244" s="75"/>
      <c r="AG244" s="75"/>
      <c r="AH244" s="75"/>
      <c r="AI244" s="75"/>
      <c r="AJ244" s="76">
        <f t="shared" ref="AJ244:AP244" si="68">AJ245+AJ322+AJ326+AJ329+AJ335+AJ339</f>
        <v>0</v>
      </c>
      <c r="AK244" s="75">
        <f t="shared" si="68"/>
        <v>0</v>
      </c>
      <c r="AL244" s="75">
        <f t="shared" si="68"/>
        <v>0</v>
      </c>
      <c r="AM244" s="75">
        <f t="shared" si="68"/>
        <v>0</v>
      </c>
      <c r="AN244" s="75">
        <f t="shared" si="68"/>
        <v>0</v>
      </c>
      <c r="AO244" s="75">
        <f t="shared" si="68"/>
        <v>0</v>
      </c>
      <c r="AP244" s="75">
        <f t="shared" si="68"/>
        <v>0</v>
      </c>
      <c r="AQ244" s="114"/>
      <c r="AR244" s="114"/>
      <c r="AS244" s="76">
        <f>AS245+AS322+AS326+AS329+AS335+AS339</f>
        <v>0</v>
      </c>
    </row>
    <row r="245" spans="1:45" s="17" customFormat="1">
      <c r="A245" s="8" t="s">
        <v>86</v>
      </c>
      <c r="B245" s="13" t="s">
        <v>40</v>
      </c>
      <c r="C245" s="14"/>
      <c r="D245" s="16">
        <f>D246+D299+D319</f>
        <v>0</v>
      </c>
      <c r="E245" s="16">
        <f>E246+E299+E319</f>
        <v>0</v>
      </c>
      <c r="F245" s="16">
        <f>F246+F299+F319</f>
        <v>0</v>
      </c>
      <c r="G245" s="75"/>
      <c r="H245" s="75"/>
      <c r="I245" s="75"/>
      <c r="J245" s="75"/>
      <c r="K245" s="75"/>
      <c r="L245" s="75"/>
      <c r="M245" s="75"/>
      <c r="N245" s="75"/>
      <c r="O245" s="94">
        <f t="shared" ref="O245:Y245" si="69">O246+O299+O319</f>
        <v>0</v>
      </c>
      <c r="P245" s="75">
        <f t="shared" si="69"/>
        <v>0</v>
      </c>
      <c r="Q245" s="76">
        <f t="shared" si="69"/>
        <v>28.448</v>
      </c>
      <c r="R245" s="76">
        <f t="shared" si="69"/>
        <v>0</v>
      </c>
      <c r="S245" s="76">
        <f t="shared" si="69"/>
        <v>2.2231899999999998</v>
      </c>
      <c r="T245" s="76">
        <f t="shared" si="69"/>
        <v>5.1030000000000006E-2</v>
      </c>
      <c r="U245" s="76">
        <f t="shared" si="69"/>
        <v>26.173780000000001</v>
      </c>
      <c r="V245" s="76">
        <f t="shared" si="69"/>
        <v>0</v>
      </c>
      <c r="W245" s="76">
        <f t="shared" si="69"/>
        <v>0</v>
      </c>
      <c r="X245" s="76">
        <f t="shared" si="69"/>
        <v>0</v>
      </c>
      <c r="Y245" s="76">
        <f t="shared" si="69"/>
        <v>0</v>
      </c>
      <c r="Z245" s="106"/>
      <c r="AA245" s="106">
        <f t="shared" si="59"/>
        <v>0</v>
      </c>
      <c r="AB245" s="76"/>
      <c r="AC245" s="75"/>
      <c r="AD245" s="75"/>
      <c r="AE245" s="94">
        <f>AE246+AE299+AE319</f>
        <v>0</v>
      </c>
      <c r="AF245" s="75"/>
      <c r="AG245" s="75"/>
      <c r="AH245" s="75"/>
      <c r="AI245" s="75"/>
      <c r="AJ245" s="76">
        <f t="shared" ref="AJ245:AP245" si="70">AJ246+AJ299+AJ319</f>
        <v>0</v>
      </c>
      <c r="AK245" s="75">
        <f t="shared" si="70"/>
        <v>0</v>
      </c>
      <c r="AL245" s="75">
        <f t="shared" si="70"/>
        <v>0</v>
      </c>
      <c r="AM245" s="75">
        <f t="shared" si="70"/>
        <v>0</v>
      </c>
      <c r="AN245" s="75">
        <f t="shared" si="70"/>
        <v>0</v>
      </c>
      <c r="AO245" s="75">
        <f t="shared" si="70"/>
        <v>0</v>
      </c>
      <c r="AP245" s="75">
        <f t="shared" si="70"/>
        <v>0</v>
      </c>
      <c r="AQ245" s="114"/>
      <c r="AR245" s="114"/>
      <c r="AS245" s="76">
        <f>AS246+AS299+AS319</f>
        <v>0</v>
      </c>
    </row>
    <row r="246" spans="1:45" s="40" customFormat="1">
      <c r="A246" s="8" t="s">
        <v>87</v>
      </c>
      <c r="B246" s="15" t="s">
        <v>42</v>
      </c>
      <c r="C246" s="14"/>
      <c r="D246" s="16">
        <f>D247+D274</f>
        <v>0</v>
      </c>
      <c r="E246" s="16">
        <f>E247+E274</f>
        <v>0</v>
      </c>
      <c r="F246" s="16">
        <f>F247+F274</f>
        <v>0</v>
      </c>
      <c r="G246" s="75"/>
      <c r="H246" s="75"/>
      <c r="I246" s="75"/>
      <c r="J246" s="75"/>
      <c r="K246" s="75"/>
      <c r="L246" s="75"/>
      <c r="M246" s="75"/>
      <c r="N246" s="75"/>
      <c r="O246" s="94">
        <f t="shared" ref="O246:Y246" si="71">O247+O274</f>
        <v>0</v>
      </c>
      <c r="P246" s="75">
        <f t="shared" si="71"/>
        <v>0</v>
      </c>
      <c r="Q246" s="76">
        <f t="shared" si="71"/>
        <v>2.08</v>
      </c>
      <c r="R246" s="76">
        <f t="shared" si="71"/>
        <v>0</v>
      </c>
      <c r="S246" s="76">
        <f t="shared" si="71"/>
        <v>2.0251899999999998</v>
      </c>
      <c r="T246" s="76">
        <f t="shared" si="71"/>
        <v>5.1030000000000006E-2</v>
      </c>
      <c r="U246" s="76">
        <f t="shared" si="71"/>
        <v>3.7799999999999999E-3</v>
      </c>
      <c r="V246" s="76">
        <f t="shared" si="71"/>
        <v>0</v>
      </c>
      <c r="W246" s="76">
        <f t="shared" si="71"/>
        <v>0</v>
      </c>
      <c r="X246" s="76">
        <f t="shared" si="71"/>
        <v>0</v>
      </c>
      <c r="Y246" s="76">
        <f t="shared" si="71"/>
        <v>0</v>
      </c>
      <c r="Z246" s="106"/>
      <c r="AA246" s="106">
        <f t="shared" si="59"/>
        <v>0</v>
      </c>
      <c r="AB246" s="76"/>
      <c r="AC246" s="75"/>
      <c r="AD246" s="75"/>
      <c r="AE246" s="94">
        <f>AE247+AE274</f>
        <v>0</v>
      </c>
      <c r="AF246" s="75"/>
      <c r="AG246" s="75"/>
      <c r="AH246" s="75"/>
      <c r="AI246" s="75"/>
      <c r="AJ246" s="76">
        <f t="shared" ref="AJ246:AP246" si="72">AJ247+AJ274</f>
        <v>0</v>
      </c>
      <c r="AK246" s="75">
        <f t="shared" si="72"/>
        <v>0</v>
      </c>
      <c r="AL246" s="75">
        <f t="shared" si="72"/>
        <v>0</v>
      </c>
      <c r="AM246" s="75">
        <f t="shared" si="72"/>
        <v>0</v>
      </c>
      <c r="AN246" s="75">
        <f t="shared" si="72"/>
        <v>0</v>
      </c>
      <c r="AO246" s="75">
        <f t="shared" si="72"/>
        <v>0</v>
      </c>
      <c r="AP246" s="75">
        <f t="shared" si="72"/>
        <v>0</v>
      </c>
      <c r="AQ246" s="114"/>
      <c r="AR246" s="114"/>
      <c r="AS246" s="76">
        <f>AS247+AS274</f>
        <v>0</v>
      </c>
    </row>
    <row r="247" spans="1:45" s="17" customFormat="1">
      <c r="A247" s="8"/>
      <c r="B247" s="18" t="s">
        <v>43</v>
      </c>
      <c r="C247" s="14"/>
      <c r="D247" s="16">
        <f>D248+D258+D265+D270</f>
        <v>0</v>
      </c>
      <c r="E247" s="16">
        <f>E248+E258+E265+E270</f>
        <v>0</v>
      </c>
      <c r="F247" s="16">
        <f>F248+F258+F265+F270</f>
        <v>0</v>
      </c>
      <c r="G247" s="75"/>
      <c r="H247" s="75"/>
      <c r="I247" s="75"/>
      <c r="J247" s="75"/>
      <c r="K247" s="75"/>
      <c r="L247" s="75"/>
      <c r="M247" s="75"/>
      <c r="N247" s="75"/>
      <c r="O247" s="94">
        <f t="shared" ref="O247:Y247" si="73">O248+O258+O265+O270</f>
        <v>0</v>
      </c>
      <c r="P247" s="75">
        <f t="shared" si="73"/>
        <v>0</v>
      </c>
      <c r="Q247" s="76">
        <f t="shared" si="73"/>
        <v>2.08</v>
      </c>
      <c r="R247" s="76">
        <f t="shared" si="73"/>
        <v>0</v>
      </c>
      <c r="S247" s="76">
        <f t="shared" si="73"/>
        <v>2.0251899999999998</v>
      </c>
      <c r="T247" s="76">
        <f t="shared" si="73"/>
        <v>5.1030000000000006E-2</v>
      </c>
      <c r="U247" s="76">
        <f t="shared" si="73"/>
        <v>3.7799999999999999E-3</v>
      </c>
      <c r="V247" s="76">
        <f t="shared" si="73"/>
        <v>0</v>
      </c>
      <c r="W247" s="76">
        <f t="shared" si="73"/>
        <v>0</v>
      </c>
      <c r="X247" s="76">
        <f t="shared" si="73"/>
        <v>0</v>
      </c>
      <c r="Y247" s="76">
        <f t="shared" si="73"/>
        <v>0</v>
      </c>
      <c r="Z247" s="106"/>
      <c r="AA247" s="106">
        <f t="shared" si="59"/>
        <v>0</v>
      </c>
      <c r="AB247" s="76"/>
      <c r="AC247" s="75"/>
      <c r="AD247" s="75"/>
      <c r="AE247" s="94">
        <f>AE248+AE258+AE265+AE270</f>
        <v>0</v>
      </c>
      <c r="AF247" s="75"/>
      <c r="AG247" s="75"/>
      <c r="AH247" s="75"/>
      <c r="AI247" s="75"/>
      <c r="AJ247" s="76">
        <f t="shared" ref="AJ247:AP247" si="74">AJ248+AJ258+AJ265+AJ270</f>
        <v>0</v>
      </c>
      <c r="AK247" s="75">
        <f t="shared" si="74"/>
        <v>0</v>
      </c>
      <c r="AL247" s="75">
        <f t="shared" si="74"/>
        <v>0</v>
      </c>
      <c r="AM247" s="75">
        <f t="shared" si="74"/>
        <v>0</v>
      </c>
      <c r="AN247" s="75">
        <f t="shared" si="74"/>
        <v>0</v>
      </c>
      <c r="AO247" s="75">
        <f t="shared" si="74"/>
        <v>0</v>
      </c>
      <c r="AP247" s="75">
        <f t="shared" si="74"/>
        <v>0</v>
      </c>
      <c r="AQ247" s="114"/>
      <c r="AR247" s="114"/>
      <c r="AS247" s="76">
        <f>AS248+AS258+AS265+AS270</f>
        <v>0</v>
      </c>
    </row>
    <row r="248" spans="1:45" s="17" customFormat="1">
      <c r="A248" s="8"/>
      <c r="B248" s="19" t="s">
        <v>44</v>
      </c>
      <c r="C248" s="14"/>
      <c r="D248" s="16">
        <f t="shared" ref="D248:AP248" si="75">SUBTOTAL(9,D249:D257)</f>
        <v>0</v>
      </c>
      <c r="E248" s="16">
        <f t="shared" si="75"/>
        <v>0</v>
      </c>
      <c r="F248" s="16">
        <f t="shared" si="75"/>
        <v>0</v>
      </c>
      <c r="G248" s="75"/>
      <c r="H248" s="75"/>
      <c r="I248" s="75"/>
      <c r="J248" s="75"/>
      <c r="K248" s="75"/>
      <c r="L248" s="75"/>
      <c r="M248" s="75"/>
      <c r="N248" s="75"/>
      <c r="O248" s="94">
        <f t="shared" si="75"/>
        <v>0</v>
      </c>
      <c r="P248" s="75">
        <f t="shared" si="75"/>
        <v>0</v>
      </c>
      <c r="Q248" s="76">
        <f t="shared" si="75"/>
        <v>0</v>
      </c>
      <c r="R248" s="76">
        <f t="shared" si="75"/>
        <v>0</v>
      </c>
      <c r="S248" s="76">
        <f t="shared" si="75"/>
        <v>0</v>
      </c>
      <c r="T248" s="76">
        <f t="shared" si="75"/>
        <v>0</v>
      </c>
      <c r="U248" s="76">
        <f t="shared" si="75"/>
        <v>0</v>
      </c>
      <c r="V248" s="76">
        <f t="shared" si="75"/>
        <v>0</v>
      </c>
      <c r="W248" s="76">
        <f t="shared" si="75"/>
        <v>0</v>
      </c>
      <c r="X248" s="76">
        <f t="shared" si="75"/>
        <v>0</v>
      </c>
      <c r="Y248" s="76">
        <f t="shared" si="75"/>
        <v>0</v>
      </c>
      <c r="Z248" s="106"/>
      <c r="AA248" s="106">
        <f t="shared" si="59"/>
        <v>0</v>
      </c>
      <c r="AB248" s="76"/>
      <c r="AC248" s="75"/>
      <c r="AD248" s="75"/>
      <c r="AE248" s="94">
        <f t="shared" si="75"/>
        <v>0</v>
      </c>
      <c r="AF248" s="75"/>
      <c r="AG248" s="75"/>
      <c r="AH248" s="75"/>
      <c r="AI248" s="75"/>
      <c r="AJ248" s="76">
        <f t="shared" si="75"/>
        <v>0</v>
      </c>
      <c r="AK248" s="75">
        <f t="shared" si="75"/>
        <v>0</v>
      </c>
      <c r="AL248" s="75">
        <f>SUBTOTAL(9,AL249:AL257)</f>
        <v>0</v>
      </c>
      <c r="AM248" s="75">
        <f t="shared" si="75"/>
        <v>0</v>
      </c>
      <c r="AN248" s="75">
        <f t="shared" si="75"/>
        <v>0</v>
      </c>
      <c r="AO248" s="75">
        <f t="shared" si="75"/>
        <v>0</v>
      </c>
      <c r="AP248" s="75">
        <f t="shared" si="75"/>
        <v>0</v>
      </c>
      <c r="AQ248" s="114"/>
      <c r="AR248" s="114"/>
      <c r="AS248" s="76">
        <f>SUBTOTAL(9,AS249:AS257)</f>
        <v>0</v>
      </c>
    </row>
    <row r="249" spans="1:45" s="24" customFormat="1">
      <c r="A249" s="20"/>
      <c r="B249" s="25"/>
      <c r="C249" s="22"/>
      <c r="D249" s="23"/>
      <c r="E249" s="23"/>
      <c r="F249" s="23"/>
      <c r="G249" s="77"/>
      <c r="H249" s="77"/>
      <c r="I249" s="77"/>
      <c r="J249" s="77"/>
      <c r="K249" s="77"/>
      <c r="L249" s="77"/>
      <c r="M249" s="77"/>
      <c r="N249" s="77"/>
      <c r="O249" s="79"/>
      <c r="P249" s="77"/>
      <c r="Q249" s="80"/>
      <c r="R249" s="80"/>
      <c r="S249" s="80"/>
      <c r="T249" s="80"/>
      <c r="U249" s="80"/>
      <c r="V249" s="80"/>
      <c r="W249" s="80"/>
      <c r="X249" s="80"/>
      <c r="Y249" s="80"/>
      <c r="Z249" s="106"/>
      <c r="AA249" s="106">
        <f t="shared" si="59"/>
        <v>0</v>
      </c>
      <c r="AB249" s="80"/>
      <c r="AC249" s="77"/>
      <c r="AD249" s="77"/>
      <c r="AE249" s="79"/>
      <c r="AF249" s="77"/>
      <c r="AG249" s="77"/>
      <c r="AH249" s="77"/>
      <c r="AI249" s="77"/>
      <c r="AJ249" s="80"/>
      <c r="AK249" s="77"/>
      <c r="AL249" s="77"/>
      <c r="AM249" s="77"/>
      <c r="AN249" s="77"/>
      <c r="AO249" s="77"/>
      <c r="AP249" s="77"/>
      <c r="AQ249" s="115"/>
      <c r="AR249" s="115"/>
      <c r="AS249" s="80"/>
    </row>
    <row r="250" spans="1:45" s="24" customFormat="1">
      <c r="A250" s="20"/>
      <c r="B250" s="26"/>
      <c r="C250" s="22"/>
      <c r="D250" s="23"/>
      <c r="E250" s="23"/>
      <c r="F250" s="23"/>
      <c r="G250" s="77"/>
      <c r="H250" s="77"/>
      <c r="I250" s="77"/>
      <c r="J250" s="77"/>
      <c r="K250" s="77"/>
      <c r="L250" s="77"/>
      <c r="M250" s="77"/>
      <c r="N250" s="77"/>
      <c r="O250" s="79"/>
      <c r="P250" s="77"/>
      <c r="Q250" s="80"/>
      <c r="R250" s="80"/>
      <c r="S250" s="80"/>
      <c r="T250" s="80"/>
      <c r="U250" s="80"/>
      <c r="V250" s="80"/>
      <c r="W250" s="80"/>
      <c r="X250" s="80"/>
      <c r="Y250" s="80"/>
      <c r="Z250" s="106"/>
      <c r="AA250" s="106">
        <f t="shared" si="59"/>
        <v>0</v>
      </c>
      <c r="AB250" s="80"/>
      <c r="AC250" s="77"/>
      <c r="AD250" s="77"/>
      <c r="AE250" s="79"/>
      <c r="AF250" s="77"/>
      <c r="AG250" s="77"/>
      <c r="AH250" s="77"/>
      <c r="AI250" s="77"/>
      <c r="AJ250" s="80"/>
      <c r="AK250" s="77"/>
      <c r="AL250" s="77"/>
      <c r="AM250" s="77"/>
      <c r="AN250" s="77"/>
      <c r="AO250" s="77"/>
      <c r="AP250" s="77"/>
      <c r="AQ250" s="115"/>
      <c r="AR250" s="115"/>
      <c r="AS250" s="80"/>
    </row>
    <row r="251" spans="1:45" s="24" customFormat="1">
      <c r="A251" s="20"/>
      <c r="B251" s="26"/>
      <c r="C251" s="22"/>
      <c r="D251" s="23"/>
      <c r="E251" s="23"/>
      <c r="F251" s="23"/>
      <c r="G251" s="77"/>
      <c r="H251" s="77"/>
      <c r="I251" s="77"/>
      <c r="J251" s="77"/>
      <c r="K251" s="77"/>
      <c r="L251" s="77"/>
      <c r="M251" s="77"/>
      <c r="N251" s="77"/>
      <c r="O251" s="79"/>
      <c r="P251" s="77"/>
      <c r="Q251" s="80"/>
      <c r="R251" s="80"/>
      <c r="S251" s="80"/>
      <c r="T251" s="80"/>
      <c r="U251" s="80"/>
      <c r="V251" s="80"/>
      <c r="W251" s="80"/>
      <c r="X251" s="80"/>
      <c r="Y251" s="80"/>
      <c r="Z251" s="106"/>
      <c r="AA251" s="106">
        <f t="shared" si="59"/>
        <v>0</v>
      </c>
      <c r="AB251" s="80"/>
      <c r="AC251" s="77"/>
      <c r="AD251" s="77"/>
      <c r="AE251" s="79"/>
      <c r="AF251" s="77"/>
      <c r="AG251" s="77"/>
      <c r="AH251" s="77"/>
      <c r="AI251" s="77"/>
      <c r="AJ251" s="80"/>
      <c r="AK251" s="77"/>
      <c r="AL251" s="77"/>
      <c r="AM251" s="77"/>
      <c r="AN251" s="77"/>
      <c r="AO251" s="77"/>
      <c r="AP251" s="77"/>
      <c r="AQ251" s="115"/>
      <c r="AR251" s="115"/>
      <c r="AS251" s="80"/>
    </row>
    <row r="252" spans="1:45" s="24" customFormat="1">
      <c r="A252" s="20"/>
      <c r="B252" s="26"/>
      <c r="C252" s="22"/>
      <c r="D252" s="23"/>
      <c r="E252" s="23"/>
      <c r="F252" s="23"/>
      <c r="G252" s="77"/>
      <c r="H252" s="77"/>
      <c r="I252" s="77"/>
      <c r="J252" s="77"/>
      <c r="K252" s="77"/>
      <c r="L252" s="77"/>
      <c r="M252" s="77"/>
      <c r="N252" s="77"/>
      <c r="O252" s="79"/>
      <c r="P252" s="77"/>
      <c r="Q252" s="80"/>
      <c r="R252" s="80"/>
      <c r="S252" s="80"/>
      <c r="T252" s="80"/>
      <c r="U252" s="80"/>
      <c r="V252" s="80"/>
      <c r="W252" s="80"/>
      <c r="X252" s="80"/>
      <c r="Y252" s="80"/>
      <c r="Z252" s="106"/>
      <c r="AA252" s="106">
        <f t="shared" si="59"/>
        <v>0</v>
      </c>
      <c r="AB252" s="80"/>
      <c r="AC252" s="77"/>
      <c r="AD252" s="77"/>
      <c r="AE252" s="79"/>
      <c r="AF252" s="77"/>
      <c r="AG252" s="77"/>
      <c r="AH252" s="77"/>
      <c r="AI252" s="77"/>
      <c r="AJ252" s="80"/>
      <c r="AK252" s="77"/>
      <c r="AL252" s="77"/>
      <c r="AM252" s="77"/>
      <c r="AN252" s="77"/>
      <c r="AO252" s="77"/>
      <c r="AP252" s="77"/>
      <c r="AQ252" s="115"/>
      <c r="AR252" s="115"/>
      <c r="AS252" s="80"/>
    </row>
    <row r="253" spans="1:45" s="24" customFormat="1">
      <c r="A253" s="20"/>
      <c r="B253" s="26"/>
      <c r="C253" s="22"/>
      <c r="D253" s="23"/>
      <c r="E253" s="23"/>
      <c r="F253" s="23"/>
      <c r="G253" s="77"/>
      <c r="H253" s="77"/>
      <c r="I253" s="77"/>
      <c r="J253" s="77"/>
      <c r="K253" s="77"/>
      <c r="L253" s="77"/>
      <c r="M253" s="77"/>
      <c r="N253" s="77"/>
      <c r="O253" s="79"/>
      <c r="P253" s="77"/>
      <c r="Q253" s="80"/>
      <c r="R253" s="80"/>
      <c r="S253" s="80"/>
      <c r="T253" s="80"/>
      <c r="U253" s="80"/>
      <c r="V253" s="80"/>
      <c r="W253" s="80"/>
      <c r="X253" s="80"/>
      <c r="Y253" s="80"/>
      <c r="Z253" s="106"/>
      <c r="AA253" s="106">
        <f t="shared" si="59"/>
        <v>0</v>
      </c>
      <c r="AB253" s="80"/>
      <c r="AC253" s="77"/>
      <c r="AD253" s="77"/>
      <c r="AE253" s="79"/>
      <c r="AF253" s="77"/>
      <c r="AG253" s="77"/>
      <c r="AH253" s="77"/>
      <c r="AI253" s="77"/>
      <c r="AJ253" s="80"/>
      <c r="AK253" s="77"/>
      <c r="AL253" s="77"/>
      <c r="AM253" s="77"/>
      <c r="AN253" s="77"/>
      <c r="AO253" s="77"/>
      <c r="AP253" s="77"/>
      <c r="AQ253" s="115"/>
      <c r="AR253" s="115"/>
      <c r="AS253" s="80"/>
    </row>
    <row r="254" spans="1:45" s="24" customFormat="1">
      <c r="A254" s="20"/>
      <c r="B254" s="26"/>
      <c r="C254" s="22"/>
      <c r="D254" s="23"/>
      <c r="E254" s="23"/>
      <c r="F254" s="23"/>
      <c r="G254" s="77"/>
      <c r="H254" s="77"/>
      <c r="I254" s="77"/>
      <c r="J254" s="77"/>
      <c r="K254" s="77"/>
      <c r="L254" s="77"/>
      <c r="M254" s="77"/>
      <c r="N254" s="77"/>
      <c r="O254" s="79"/>
      <c r="P254" s="77"/>
      <c r="Q254" s="80"/>
      <c r="R254" s="80"/>
      <c r="S254" s="80"/>
      <c r="T254" s="80"/>
      <c r="U254" s="80"/>
      <c r="V254" s="80"/>
      <c r="W254" s="80"/>
      <c r="X254" s="80"/>
      <c r="Y254" s="80"/>
      <c r="Z254" s="106"/>
      <c r="AA254" s="106">
        <f t="shared" si="59"/>
        <v>0</v>
      </c>
      <c r="AB254" s="80"/>
      <c r="AC254" s="77"/>
      <c r="AD254" s="77"/>
      <c r="AE254" s="79"/>
      <c r="AF254" s="77"/>
      <c r="AG254" s="77"/>
      <c r="AH254" s="77"/>
      <c r="AI254" s="77"/>
      <c r="AJ254" s="80"/>
      <c r="AK254" s="77"/>
      <c r="AL254" s="77"/>
      <c r="AM254" s="77"/>
      <c r="AN254" s="77"/>
      <c r="AO254" s="77"/>
      <c r="AP254" s="77"/>
      <c r="AQ254" s="115"/>
      <c r="AR254" s="115"/>
      <c r="AS254" s="80"/>
    </row>
    <row r="255" spans="1:45" s="24" customFormat="1">
      <c r="A255" s="20"/>
      <c r="B255" s="26"/>
      <c r="C255" s="22"/>
      <c r="D255" s="23"/>
      <c r="E255" s="23"/>
      <c r="F255" s="23"/>
      <c r="G255" s="77"/>
      <c r="H255" s="77"/>
      <c r="I255" s="77"/>
      <c r="J255" s="77"/>
      <c r="K255" s="77"/>
      <c r="L255" s="77"/>
      <c r="M255" s="77"/>
      <c r="N255" s="77"/>
      <c r="O255" s="79"/>
      <c r="P255" s="77"/>
      <c r="Q255" s="80"/>
      <c r="R255" s="80"/>
      <c r="S255" s="80"/>
      <c r="T255" s="80"/>
      <c r="U255" s="80"/>
      <c r="V255" s="80"/>
      <c r="W255" s="80"/>
      <c r="X255" s="80"/>
      <c r="Y255" s="80"/>
      <c r="Z255" s="106"/>
      <c r="AA255" s="106">
        <f t="shared" si="59"/>
        <v>0</v>
      </c>
      <c r="AB255" s="80"/>
      <c r="AC255" s="77"/>
      <c r="AD255" s="77"/>
      <c r="AE255" s="79"/>
      <c r="AF255" s="77"/>
      <c r="AG255" s="77"/>
      <c r="AH255" s="77"/>
      <c r="AI255" s="77"/>
      <c r="AJ255" s="80"/>
      <c r="AK255" s="77"/>
      <c r="AL255" s="77"/>
      <c r="AM255" s="77"/>
      <c r="AN255" s="77"/>
      <c r="AO255" s="77"/>
      <c r="AP255" s="77"/>
      <c r="AQ255" s="115"/>
      <c r="AR255" s="115"/>
      <c r="AS255" s="80"/>
    </row>
    <row r="256" spans="1:45" s="24" customFormat="1">
      <c r="A256" s="20"/>
      <c r="B256" s="26"/>
      <c r="C256" s="22"/>
      <c r="D256" s="23"/>
      <c r="E256" s="23"/>
      <c r="F256" s="23"/>
      <c r="G256" s="77"/>
      <c r="H256" s="77"/>
      <c r="I256" s="77"/>
      <c r="J256" s="77"/>
      <c r="K256" s="77"/>
      <c r="L256" s="77"/>
      <c r="M256" s="77"/>
      <c r="N256" s="77"/>
      <c r="O256" s="79"/>
      <c r="P256" s="77"/>
      <c r="Q256" s="80"/>
      <c r="R256" s="80"/>
      <c r="S256" s="80"/>
      <c r="T256" s="80"/>
      <c r="U256" s="80"/>
      <c r="V256" s="80"/>
      <c r="W256" s="80"/>
      <c r="X256" s="80"/>
      <c r="Y256" s="80"/>
      <c r="Z256" s="106"/>
      <c r="AA256" s="106">
        <f t="shared" si="59"/>
        <v>0</v>
      </c>
      <c r="AB256" s="80"/>
      <c r="AC256" s="77"/>
      <c r="AD256" s="77"/>
      <c r="AE256" s="79"/>
      <c r="AF256" s="77"/>
      <c r="AG256" s="77"/>
      <c r="AH256" s="77"/>
      <c r="AI256" s="77"/>
      <c r="AJ256" s="80"/>
      <c r="AK256" s="77"/>
      <c r="AL256" s="77"/>
      <c r="AM256" s="77"/>
      <c r="AN256" s="77"/>
      <c r="AO256" s="77"/>
      <c r="AP256" s="77"/>
      <c r="AQ256" s="115"/>
      <c r="AR256" s="115"/>
      <c r="AS256" s="80"/>
    </row>
    <row r="257" spans="1:45" s="24" customFormat="1">
      <c r="A257" s="20"/>
      <c r="B257" s="26"/>
      <c r="C257" s="22"/>
      <c r="D257" s="23"/>
      <c r="E257" s="23"/>
      <c r="F257" s="23"/>
      <c r="G257" s="77"/>
      <c r="H257" s="77"/>
      <c r="I257" s="77"/>
      <c r="J257" s="77"/>
      <c r="K257" s="77"/>
      <c r="L257" s="77"/>
      <c r="M257" s="77"/>
      <c r="N257" s="77"/>
      <c r="O257" s="79"/>
      <c r="P257" s="77"/>
      <c r="Q257" s="80"/>
      <c r="R257" s="80"/>
      <c r="S257" s="80"/>
      <c r="T257" s="80"/>
      <c r="U257" s="80"/>
      <c r="V257" s="80"/>
      <c r="W257" s="80"/>
      <c r="X257" s="80"/>
      <c r="Y257" s="80"/>
      <c r="Z257" s="106"/>
      <c r="AA257" s="106">
        <f t="shared" si="59"/>
        <v>0</v>
      </c>
      <c r="AB257" s="80"/>
      <c r="AC257" s="77"/>
      <c r="AD257" s="77"/>
      <c r="AE257" s="79"/>
      <c r="AF257" s="77"/>
      <c r="AG257" s="77"/>
      <c r="AH257" s="77"/>
      <c r="AI257" s="77"/>
      <c r="AJ257" s="80"/>
      <c r="AK257" s="77"/>
      <c r="AL257" s="77"/>
      <c r="AM257" s="77"/>
      <c r="AN257" s="77"/>
      <c r="AO257" s="77"/>
      <c r="AP257" s="77"/>
      <c r="AQ257" s="115"/>
      <c r="AR257" s="115"/>
      <c r="AS257" s="80"/>
    </row>
    <row r="258" spans="1:45" s="12" customFormat="1">
      <c r="A258" s="8"/>
      <c r="B258" s="19" t="s">
        <v>45</v>
      </c>
      <c r="C258" s="14"/>
      <c r="D258" s="16">
        <f t="shared" ref="D258:AP258" si="76">SUBTOTAL(9,D259:D264)</f>
        <v>0</v>
      </c>
      <c r="E258" s="16">
        <f t="shared" si="76"/>
        <v>0</v>
      </c>
      <c r="F258" s="16">
        <f t="shared" si="76"/>
        <v>0</v>
      </c>
      <c r="G258" s="75"/>
      <c r="H258" s="75"/>
      <c r="I258" s="75"/>
      <c r="J258" s="75"/>
      <c r="K258" s="75"/>
      <c r="L258" s="75"/>
      <c r="M258" s="75"/>
      <c r="N258" s="75"/>
      <c r="O258" s="94">
        <f t="shared" si="76"/>
        <v>0</v>
      </c>
      <c r="P258" s="75">
        <f t="shared" si="76"/>
        <v>0</v>
      </c>
      <c r="Q258" s="76">
        <f t="shared" si="76"/>
        <v>0</v>
      </c>
      <c r="R258" s="76">
        <f t="shared" si="76"/>
        <v>0</v>
      </c>
      <c r="S258" s="76">
        <f t="shared" si="76"/>
        <v>0</v>
      </c>
      <c r="T258" s="76">
        <f t="shared" si="76"/>
        <v>0</v>
      </c>
      <c r="U258" s="76">
        <f t="shared" si="76"/>
        <v>0</v>
      </c>
      <c r="V258" s="76">
        <f t="shared" si="76"/>
        <v>0</v>
      </c>
      <c r="W258" s="76">
        <f t="shared" si="76"/>
        <v>0</v>
      </c>
      <c r="X258" s="76">
        <f t="shared" si="76"/>
        <v>0</v>
      </c>
      <c r="Y258" s="76">
        <f t="shared" si="76"/>
        <v>0</v>
      </c>
      <c r="Z258" s="106"/>
      <c r="AA258" s="106">
        <f t="shared" si="59"/>
        <v>0</v>
      </c>
      <c r="AB258" s="76"/>
      <c r="AC258" s="75"/>
      <c r="AD258" s="75"/>
      <c r="AE258" s="94">
        <f t="shared" si="76"/>
        <v>0</v>
      </c>
      <c r="AF258" s="75"/>
      <c r="AG258" s="75"/>
      <c r="AH258" s="75"/>
      <c r="AI258" s="75"/>
      <c r="AJ258" s="76">
        <f t="shared" si="76"/>
        <v>0</v>
      </c>
      <c r="AK258" s="75">
        <f t="shared" si="76"/>
        <v>0</v>
      </c>
      <c r="AL258" s="75">
        <f>SUBTOTAL(9,AL259:AL264)</f>
        <v>0</v>
      </c>
      <c r="AM258" s="75">
        <f t="shared" si="76"/>
        <v>0</v>
      </c>
      <c r="AN258" s="75">
        <f t="shared" si="76"/>
        <v>0</v>
      </c>
      <c r="AO258" s="75">
        <f t="shared" si="76"/>
        <v>0</v>
      </c>
      <c r="AP258" s="75">
        <f t="shared" si="76"/>
        <v>0</v>
      </c>
      <c r="AQ258" s="113"/>
      <c r="AR258" s="113"/>
      <c r="AS258" s="76">
        <f>SUBTOTAL(9,AS259:AS264)</f>
        <v>0</v>
      </c>
    </row>
    <row r="259" spans="1:45" s="41" customFormat="1">
      <c r="A259" s="20"/>
      <c r="B259" s="26"/>
      <c r="C259" s="22"/>
      <c r="D259" s="23"/>
      <c r="E259" s="23"/>
      <c r="F259" s="23"/>
      <c r="G259" s="77"/>
      <c r="H259" s="77"/>
      <c r="I259" s="77"/>
      <c r="J259" s="77"/>
      <c r="K259" s="77"/>
      <c r="L259" s="77"/>
      <c r="M259" s="77"/>
      <c r="N259" s="77"/>
      <c r="O259" s="79"/>
      <c r="P259" s="77"/>
      <c r="Q259" s="80"/>
      <c r="R259" s="80"/>
      <c r="S259" s="80"/>
      <c r="T259" s="80"/>
      <c r="U259" s="80"/>
      <c r="V259" s="80"/>
      <c r="W259" s="80"/>
      <c r="X259" s="80"/>
      <c r="Y259" s="80"/>
      <c r="Z259" s="106"/>
      <c r="AA259" s="106">
        <f t="shared" si="59"/>
        <v>0</v>
      </c>
      <c r="AB259" s="80"/>
      <c r="AC259" s="77"/>
      <c r="AD259" s="77"/>
      <c r="AE259" s="79"/>
      <c r="AF259" s="77"/>
      <c r="AG259" s="77"/>
      <c r="AH259" s="77"/>
      <c r="AI259" s="77"/>
      <c r="AJ259" s="80"/>
      <c r="AK259" s="77"/>
      <c r="AL259" s="77"/>
      <c r="AM259" s="77"/>
      <c r="AN259" s="77"/>
      <c r="AO259" s="77"/>
      <c r="AP259" s="77"/>
      <c r="AQ259" s="116"/>
      <c r="AR259" s="116"/>
      <c r="AS259" s="80"/>
    </row>
    <row r="260" spans="1:45" s="41" customFormat="1">
      <c r="A260" s="20"/>
      <c r="B260" s="26"/>
      <c r="C260" s="22"/>
      <c r="D260" s="23"/>
      <c r="E260" s="23"/>
      <c r="F260" s="23"/>
      <c r="G260" s="77"/>
      <c r="H260" s="77"/>
      <c r="I260" s="77"/>
      <c r="J260" s="77"/>
      <c r="K260" s="77"/>
      <c r="L260" s="77"/>
      <c r="M260" s="77"/>
      <c r="N260" s="77"/>
      <c r="O260" s="79"/>
      <c r="P260" s="77"/>
      <c r="Q260" s="80"/>
      <c r="R260" s="80"/>
      <c r="S260" s="80"/>
      <c r="T260" s="80"/>
      <c r="U260" s="80"/>
      <c r="V260" s="80"/>
      <c r="W260" s="80"/>
      <c r="X260" s="80"/>
      <c r="Y260" s="80"/>
      <c r="Z260" s="106"/>
      <c r="AA260" s="106">
        <f t="shared" si="59"/>
        <v>0</v>
      </c>
      <c r="AB260" s="80"/>
      <c r="AC260" s="77"/>
      <c r="AD260" s="77"/>
      <c r="AE260" s="79"/>
      <c r="AF260" s="77"/>
      <c r="AG260" s="77"/>
      <c r="AH260" s="77"/>
      <c r="AI260" s="77"/>
      <c r="AJ260" s="80"/>
      <c r="AK260" s="77"/>
      <c r="AL260" s="77"/>
      <c r="AM260" s="77"/>
      <c r="AN260" s="77"/>
      <c r="AO260" s="77"/>
      <c r="AP260" s="77"/>
      <c r="AQ260" s="116"/>
      <c r="AR260" s="116"/>
      <c r="AS260" s="80"/>
    </row>
    <row r="261" spans="1:45" s="41" customFormat="1">
      <c r="A261" s="20"/>
      <c r="B261" s="26"/>
      <c r="C261" s="22"/>
      <c r="D261" s="23"/>
      <c r="E261" s="23"/>
      <c r="F261" s="23"/>
      <c r="G261" s="77"/>
      <c r="H261" s="77"/>
      <c r="I261" s="77"/>
      <c r="J261" s="77"/>
      <c r="K261" s="77"/>
      <c r="L261" s="77"/>
      <c r="M261" s="77"/>
      <c r="N261" s="77"/>
      <c r="O261" s="79"/>
      <c r="P261" s="77"/>
      <c r="Q261" s="80"/>
      <c r="R261" s="80"/>
      <c r="S261" s="80"/>
      <c r="T261" s="80"/>
      <c r="U261" s="80"/>
      <c r="V261" s="80"/>
      <c r="W261" s="80"/>
      <c r="X261" s="80"/>
      <c r="Y261" s="80"/>
      <c r="Z261" s="106"/>
      <c r="AA261" s="106">
        <f t="shared" si="59"/>
        <v>0</v>
      </c>
      <c r="AB261" s="80"/>
      <c r="AC261" s="77"/>
      <c r="AD261" s="77"/>
      <c r="AE261" s="79"/>
      <c r="AF261" s="77"/>
      <c r="AG261" s="77"/>
      <c r="AH261" s="77"/>
      <c r="AI261" s="77"/>
      <c r="AJ261" s="80"/>
      <c r="AK261" s="77"/>
      <c r="AL261" s="77"/>
      <c r="AM261" s="77"/>
      <c r="AN261" s="77"/>
      <c r="AO261" s="77"/>
      <c r="AP261" s="77"/>
      <c r="AQ261" s="116"/>
      <c r="AR261" s="116"/>
      <c r="AS261" s="80"/>
    </row>
    <row r="262" spans="1:45" s="41" customFormat="1">
      <c r="A262" s="20"/>
      <c r="B262" s="26"/>
      <c r="C262" s="22"/>
      <c r="D262" s="23"/>
      <c r="E262" s="23"/>
      <c r="F262" s="23"/>
      <c r="G262" s="77"/>
      <c r="H262" s="77"/>
      <c r="I262" s="77"/>
      <c r="J262" s="77"/>
      <c r="K262" s="77"/>
      <c r="L262" s="77"/>
      <c r="M262" s="77"/>
      <c r="N262" s="77"/>
      <c r="O262" s="79"/>
      <c r="P262" s="77"/>
      <c r="Q262" s="80"/>
      <c r="R262" s="80"/>
      <c r="S262" s="80"/>
      <c r="T262" s="80"/>
      <c r="U262" s="80"/>
      <c r="V262" s="80"/>
      <c r="W262" s="80"/>
      <c r="X262" s="80"/>
      <c r="Y262" s="80"/>
      <c r="Z262" s="106"/>
      <c r="AA262" s="106">
        <f t="shared" si="59"/>
        <v>0</v>
      </c>
      <c r="AB262" s="80"/>
      <c r="AC262" s="77"/>
      <c r="AD262" s="77"/>
      <c r="AE262" s="79"/>
      <c r="AF262" s="77"/>
      <c r="AG262" s="77"/>
      <c r="AH262" s="77"/>
      <c r="AI262" s="77"/>
      <c r="AJ262" s="80"/>
      <c r="AK262" s="77"/>
      <c r="AL262" s="77"/>
      <c r="AM262" s="77"/>
      <c r="AN262" s="77"/>
      <c r="AO262" s="77"/>
      <c r="AP262" s="77"/>
      <c r="AQ262" s="116"/>
      <c r="AR262" s="116"/>
      <c r="AS262" s="80"/>
    </row>
    <row r="263" spans="1:45" s="41" customFormat="1">
      <c r="A263" s="20"/>
      <c r="B263" s="26"/>
      <c r="C263" s="22"/>
      <c r="D263" s="23"/>
      <c r="E263" s="23"/>
      <c r="F263" s="23"/>
      <c r="G263" s="77"/>
      <c r="H263" s="77"/>
      <c r="I263" s="77"/>
      <c r="J263" s="77"/>
      <c r="K263" s="77"/>
      <c r="L263" s="77"/>
      <c r="M263" s="77"/>
      <c r="N263" s="77"/>
      <c r="O263" s="79"/>
      <c r="P263" s="77"/>
      <c r="Q263" s="80"/>
      <c r="R263" s="80"/>
      <c r="S263" s="80"/>
      <c r="T263" s="80"/>
      <c r="U263" s="80"/>
      <c r="V263" s="80"/>
      <c r="W263" s="80"/>
      <c r="X263" s="80"/>
      <c r="Y263" s="80"/>
      <c r="Z263" s="106"/>
      <c r="AA263" s="106">
        <f t="shared" si="59"/>
        <v>0</v>
      </c>
      <c r="AB263" s="80"/>
      <c r="AC263" s="77"/>
      <c r="AD263" s="77"/>
      <c r="AE263" s="79"/>
      <c r="AF263" s="77"/>
      <c r="AG263" s="77"/>
      <c r="AH263" s="77"/>
      <c r="AI263" s="77"/>
      <c r="AJ263" s="80"/>
      <c r="AK263" s="77"/>
      <c r="AL263" s="77"/>
      <c r="AM263" s="77"/>
      <c r="AN263" s="77"/>
      <c r="AO263" s="77"/>
      <c r="AP263" s="77"/>
      <c r="AQ263" s="116"/>
      <c r="AR263" s="116"/>
      <c r="AS263" s="80"/>
    </row>
    <row r="264" spans="1:45" s="41" customFormat="1">
      <c r="A264" s="20"/>
      <c r="B264" s="26"/>
      <c r="C264" s="22"/>
      <c r="D264" s="23"/>
      <c r="E264" s="23"/>
      <c r="F264" s="23"/>
      <c r="G264" s="77"/>
      <c r="H264" s="77"/>
      <c r="I264" s="77"/>
      <c r="J264" s="77"/>
      <c r="K264" s="77"/>
      <c r="L264" s="77"/>
      <c r="M264" s="77"/>
      <c r="N264" s="77"/>
      <c r="O264" s="79"/>
      <c r="P264" s="77"/>
      <c r="Q264" s="80"/>
      <c r="R264" s="80"/>
      <c r="S264" s="80"/>
      <c r="T264" s="80"/>
      <c r="U264" s="80"/>
      <c r="V264" s="80"/>
      <c r="W264" s="80"/>
      <c r="X264" s="80"/>
      <c r="Y264" s="80"/>
      <c r="Z264" s="106"/>
      <c r="AA264" s="106">
        <f t="shared" si="59"/>
        <v>0</v>
      </c>
      <c r="AB264" s="80"/>
      <c r="AC264" s="77"/>
      <c r="AD264" s="77"/>
      <c r="AE264" s="79"/>
      <c r="AF264" s="77"/>
      <c r="AG264" s="77"/>
      <c r="AH264" s="77"/>
      <c r="AI264" s="77"/>
      <c r="AJ264" s="80"/>
      <c r="AK264" s="77"/>
      <c r="AL264" s="77"/>
      <c r="AM264" s="77"/>
      <c r="AN264" s="77"/>
      <c r="AO264" s="77"/>
      <c r="AP264" s="77"/>
      <c r="AQ264" s="116"/>
      <c r="AR264" s="116"/>
      <c r="AS264" s="80"/>
    </row>
    <row r="265" spans="1:45" s="17" customFormat="1">
      <c r="A265" s="8"/>
      <c r="B265" s="19" t="s">
        <v>46</v>
      </c>
      <c r="C265" s="14"/>
      <c r="D265" s="16">
        <f>SUBTOTAL(9,D266:D269)</f>
        <v>0</v>
      </c>
      <c r="E265" s="16">
        <f>SUBTOTAL(9,E266:E269)</f>
        <v>0</v>
      </c>
      <c r="F265" s="16">
        <f>SUBTOTAL(9,F266:F269)</f>
        <v>0</v>
      </c>
      <c r="G265" s="75"/>
      <c r="H265" s="75"/>
      <c r="I265" s="75"/>
      <c r="J265" s="75"/>
      <c r="K265" s="75"/>
      <c r="L265" s="75"/>
      <c r="M265" s="75"/>
      <c r="N265" s="75"/>
      <c r="O265" s="94">
        <f t="shared" ref="O265:Y265" si="77">SUBTOTAL(9,O266:O269)</f>
        <v>0</v>
      </c>
      <c r="P265" s="75">
        <f t="shared" si="77"/>
        <v>0</v>
      </c>
      <c r="Q265" s="76">
        <f t="shared" si="77"/>
        <v>0.497</v>
      </c>
      <c r="R265" s="76">
        <f t="shared" si="77"/>
        <v>0</v>
      </c>
      <c r="S265" s="76">
        <f t="shared" si="77"/>
        <v>0.44218999999999997</v>
      </c>
      <c r="T265" s="76">
        <f t="shared" si="77"/>
        <v>5.1030000000000006E-2</v>
      </c>
      <c r="U265" s="76">
        <f t="shared" si="77"/>
        <v>3.7799999999999999E-3</v>
      </c>
      <c r="V265" s="76">
        <f t="shared" si="77"/>
        <v>0</v>
      </c>
      <c r="W265" s="76">
        <f t="shared" si="77"/>
        <v>0</v>
      </c>
      <c r="X265" s="76">
        <f t="shared" si="77"/>
        <v>0</v>
      </c>
      <c r="Y265" s="76">
        <f t="shared" si="77"/>
        <v>0</v>
      </c>
      <c r="Z265" s="106"/>
      <c r="AA265" s="106">
        <f t="shared" si="59"/>
        <v>0</v>
      </c>
      <c r="AB265" s="76"/>
      <c r="AC265" s="75"/>
      <c r="AD265" s="75"/>
      <c r="AE265" s="94">
        <f>SUBTOTAL(9,AE266:AE269)</f>
        <v>0</v>
      </c>
      <c r="AF265" s="75"/>
      <c r="AG265" s="75"/>
      <c r="AH265" s="75"/>
      <c r="AI265" s="75"/>
      <c r="AJ265" s="76">
        <f t="shared" ref="AJ265:AP265" si="78">SUBTOTAL(9,AJ266:AJ269)</f>
        <v>0</v>
      </c>
      <c r="AK265" s="75">
        <f t="shared" si="78"/>
        <v>0</v>
      </c>
      <c r="AL265" s="75">
        <f t="shared" si="78"/>
        <v>0</v>
      </c>
      <c r="AM265" s="75">
        <f t="shared" si="78"/>
        <v>0</v>
      </c>
      <c r="AN265" s="75">
        <f t="shared" si="78"/>
        <v>0</v>
      </c>
      <c r="AO265" s="75">
        <f t="shared" si="78"/>
        <v>0</v>
      </c>
      <c r="AP265" s="75">
        <f t="shared" si="78"/>
        <v>0</v>
      </c>
      <c r="AQ265" s="114"/>
      <c r="AR265" s="114"/>
      <c r="AS265" s="76">
        <f>SUBTOTAL(9,AS266:AS269)</f>
        <v>0</v>
      </c>
    </row>
    <row r="266" spans="1:45" s="24" customFormat="1" ht="31.5">
      <c r="A266" s="20"/>
      <c r="B266" s="27" t="s">
        <v>206</v>
      </c>
      <c r="C266" s="22"/>
      <c r="D266" s="23"/>
      <c r="E266" s="23"/>
      <c r="F266" s="23"/>
      <c r="G266" s="77"/>
      <c r="H266" s="77"/>
      <c r="I266" s="77"/>
      <c r="J266" s="77"/>
      <c r="K266" s="77"/>
      <c r="L266" s="77"/>
      <c r="M266" s="77"/>
      <c r="N266" s="77"/>
      <c r="O266" s="79"/>
      <c r="P266" s="77"/>
      <c r="Q266" s="80">
        <v>2.8000000000000001E-2</v>
      </c>
      <c r="R266" s="80"/>
      <c r="S266" s="80">
        <f>Q266</f>
        <v>2.8000000000000001E-2</v>
      </c>
      <c r="T266" s="80"/>
      <c r="U266" s="80"/>
      <c r="V266" s="80"/>
      <c r="W266" s="80"/>
      <c r="X266" s="80"/>
      <c r="Y266" s="80"/>
      <c r="Z266" s="106"/>
      <c r="AA266" s="106">
        <f t="shared" si="59"/>
        <v>0</v>
      </c>
      <c r="AB266" s="80"/>
      <c r="AC266" s="77"/>
      <c r="AD266" s="77"/>
      <c r="AE266" s="79"/>
      <c r="AF266" s="77"/>
      <c r="AG266" s="77"/>
      <c r="AH266" s="77"/>
      <c r="AI266" s="77"/>
      <c r="AJ266" s="80"/>
      <c r="AK266" s="77"/>
      <c r="AL266" s="77"/>
      <c r="AM266" s="77" t="s">
        <v>253</v>
      </c>
      <c r="AN266" s="77"/>
      <c r="AO266" s="77"/>
      <c r="AP266" s="77"/>
      <c r="AQ266" s="115"/>
      <c r="AR266" s="115"/>
      <c r="AS266" s="80">
        <v>0</v>
      </c>
    </row>
    <row r="267" spans="1:45" s="24" customFormat="1" ht="31.5">
      <c r="A267" s="20"/>
      <c r="B267" s="27" t="s">
        <v>207</v>
      </c>
      <c r="C267" s="22"/>
      <c r="D267" s="23"/>
      <c r="E267" s="23"/>
      <c r="F267" s="23"/>
      <c r="G267" s="77"/>
      <c r="H267" s="77"/>
      <c r="I267" s="77"/>
      <c r="J267" s="77"/>
      <c r="K267" s="77"/>
      <c r="L267" s="77"/>
      <c r="M267" s="77"/>
      <c r="N267" s="77"/>
      <c r="O267" s="79"/>
      <c r="P267" s="77"/>
      <c r="Q267" s="80">
        <v>0.17499999999999999</v>
      </c>
      <c r="R267" s="80"/>
      <c r="S267" s="80">
        <f>Q267</f>
        <v>0.17499999999999999</v>
      </c>
      <c r="T267" s="80"/>
      <c r="U267" s="80"/>
      <c r="V267" s="80"/>
      <c r="W267" s="80"/>
      <c r="X267" s="80"/>
      <c r="Y267" s="80"/>
      <c r="Z267" s="106"/>
      <c r="AA267" s="106">
        <f t="shared" si="59"/>
        <v>0</v>
      </c>
      <c r="AB267" s="80"/>
      <c r="AC267" s="77"/>
      <c r="AD267" s="77"/>
      <c r="AE267" s="79"/>
      <c r="AF267" s="77"/>
      <c r="AG267" s="77"/>
      <c r="AH267" s="77"/>
      <c r="AI267" s="77"/>
      <c r="AJ267" s="80"/>
      <c r="AK267" s="77"/>
      <c r="AL267" s="77"/>
      <c r="AM267" s="77" t="s">
        <v>253</v>
      </c>
      <c r="AN267" s="77"/>
      <c r="AO267" s="77"/>
      <c r="AP267" s="77"/>
      <c r="AQ267" s="115"/>
      <c r="AR267" s="115"/>
      <c r="AS267" s="80">
        <v>0</v>
      </c>
    </row>
    <row r="268" spans="1:45" s="24" customFormat="1" ht="31.5">
      <c r="A268" s="20"/>
      <c r="B268" s="27" t="s">
        <v>208</v>
      </c>
      <c r="C268" s="22"/>
      <c r="D268" s="23"/>
      <c r="E268" s="23"/>
      <c r="F268" s="23"/>
      <c r="G268" s="77"/>
      <c r="H268" s="77"/>
      <c r="I268" s="77"/>
      <c r="J268" s="77"/>
      <c r="K268" s="77"/>
      <c r="L268" s="77"/>
      <c r="M268" s="77"/>
      <c r="N268" s="77"/>
      <c r="O268" s="79"/>
      <c r="P268" s="77"/>
      <c r="Q268" s="80">
        <v>0.105</v>
      </c>
      <c r="R268" s="80"/>
      <c r="S268" s="80">
        <f>Q268</f>
        <v>0.105</v>
      </c>
      <c r="T268" s="80"/>
      <c r="U268" s="80"/>
      <c r="V268" s="80"/>
      <c r="W268" s="80"/>
      <c r="X268" s="80"/>
      <c r="Y268" s="80"/>
      <c r="Z268" s="106"/>
      <c r="AA268" s="106">
        <f t="shared" si="59"/>
        <v>0</v>
      </c>
      <c r="AB268" s="80"/>
      <c r="AC268" s="77"/>
      <c r="AD268" s="77"/>
      <c r="AE268" s="79"/>
      <c r="AF268" s="77"/>
      <c r="AG268" s="77"/>
      <c r="AH268" s="77"/>
      <c r="AI268" s="77"/>
      <c r="AJ268" s="80"/>
      <c r="AK268" s="77"/>
      <c r="AL268" s="77"/>
      <c r="AM268" s="77" t="s">
        <v>253</v>
      </c>
      <c r="AN268" s="77"/>
      <c r="AO268" s="77"/>
      <c r="AP268" s="77"/>
      <c r="AQ268" s="115"/>
      <c r="AR268" s="115"/>
      <c r="AS268" s="80">
        <v>0</v>
      </c>
    </row>
    <row r="269" spans="1:45" s="24" customFormat="1" ht="31.5">
      <c r="A269" s="20"/>
      <c r="B269" s="27" t="s">
        <v>209</v>
      </c>
      <c r="C269" s="22"/>
      <c r="D269" s="23"/>
      <c r="E269" s="23"/>
      <c r="F269" s="23"/>
      <c r="G269" s="77"/>
      <c r="H269" s="77"/>
      <c r="I269" s="77"/>
      <c r="J269" s="77"/>
      <c r="K269" s="77"/>
      <c r="L269" s="77"/>
      <c r="M269" s="77"/>
      <c r="N269" s="77"/>
      <c r="O269" s="79"/>
      <c r="P269" s="77"/>
      <c r="Q269" s="80">
        <v>0.189</v>
      </c>
      <c r="R269" s="80"/>
      <c r="S269" s="80">
        <f>Q269-T269-U269</f>
        <v>0.13418999999999998</v>
      </c>
      <c r="T269" s="80">
        <f>Q269*0.27</f>
        <v>5.1030000000000006E-2</v>
      </c>
      <c r="U269" s="80">
        <f>Q269*0.02</f>
        <v>3.7799999999999999E-3</v>
      </c>
      <c r="V269" s="80"/>
      <c r="W269" s="80"/>
      <c r="X269" s="80"/>
      <c r="Y269" s="80"/>
      <c r="Z269" s="106"/>
      <c r="AA269" s="106">
        <f t="shared" si="59"/>
        <v>0</v>
      </c>
      <c r="AB269" s="80"/>
      <c r="AC269" s="77"/>
      <c r="AD269" s="77"/>
      <c r="AE269" s="98"/>
      <c r="AF269" s="77"/>
      <c r="AG269" s="77"/>
      <c r="AH269" s="77"/>
      <c r="AI269" s="77"/>
      <c r="AJ269" s="80"/>
      <c r="AK269" s="77"/>
      <c r="AL269" s="77"/>
      <c r="AM269" s="77" t="s">
        <v>253</v>
      </c>
      <c r="AN269" s="77"/>
      <c r="AO269" s="77"/>
      <c r="AP269" s="77"/>
      <c r="AQ269" s="115"/>
      <c r="AR269" s="115"/>
      <c r="AS269" s="80">
        <v>0</v>
      </c>
    </row>
    <row r="270" spans="1:45" s="17" customFormat="1">
      <c r="A270" s="8"/>
      <c r="B270" s="19" t="s">
        <v>47</v>
      </c>
      <c r="C270" s="14"/>
      <c r="D270" s="16">
        <f>SUBTOTAL(9,D271:D273)</f>
        <v>0</v>
      </c>
      <c r="E270" s="16">
        <f>SUBTOTAL(9,E271:E273)</f>
        <v>0</v>
      </c>
      <c r="F270" s="16">
        <f>SUBTOTAL(9,F271:F273)</f>
        <v>0</v>
      </c>
      <c r="G270" s="75"/>
      <c r="H270" s="75"/>
      <c r="I270" s="75"/>
      <c r="J270" s="75"/>
      <c r="K270" s="75"/>
      <c r="L270" s="75"/>
      <c r="M270" s="75"/>
      <c r="N270" s="75"/>
      <c r="O270" s="94">
        <f t="shared" ref="O270:Y270" si="79">SUBTOTAL(9,O271:O273)</f>
        <v>0</v>
      </c>
      <c r="P270" s="75">
        <f t="shared" si="79"/>
        <v>0</v>
      </c>
      <c r="Q270" s="76">
        <f t="shared" si="79"/>
        <v>1.583</v>
      </c>
      <c r="R270" s="76">
        <f t="shared" si="79"/>
        <v>0</v>
      </c>
      <c r="S270" s="76">
        <f t="shared" si="79"/>
        <v>1.583</v>
      </c>
      <c r="T270" s="76">
        <f t="shared" si="79"/>
        <v>0</v>
      </c>
      <c r="U270" s="76">
        <f t="shared" si="79"/>
        <v>0</v>
      </c>
      <c r="V270" s="76">
        <f t="shared" si="79"/>
        <v>0</v>
      </c>
      <c r="W270" s="76">
        <f t="shared" si="79"/>
        <v>0</v>
      </c>
      <c r="X270" s="76">
        <f t="shared" si="79"/>
        <v>0</v>
      </c>
      <c r="Y270" s="76">
        <f t="shared" si="79"/>
        <v>0</v>
      </c>
      <c r="Z270" s="106"/>
      <c r="AA270" s="106">
        <f t="shared" si="59"/>
        <v>0</v>
      </c>
      <c r="AB270" s="76"/>
      <c r="AC270" s="75"/>
      <c r="AD270" s="75"/>
      <c r="AE270" s="94">
        <f>SUBTOTAL(9,AE271:AE273)</f>
        <v>0</v>
      </c>
      <c r="AF270" s="75"/>
      <c r="AG270" s="75"/>
      <c r="AH270" s="75"/>
      <c r="AI270" s="75"/>
      <c r="AJ270" s="76">
        <f t="shared" ref="AJ270:AP270" si="80">SUBTOTAL(9,AJ271:AJ273)</f>
        <v>0</v>
      </c>
      <c r="AK270" s="75">
        <f t="shared" si="80"/>
        <v>0</v>
      </c>
      <c r="AL270" s="75">
        <f t="shared" si="80"/>
        <v>0</v>
      </c>
      <c r="AM270" s="75">
        <f t="shared" si="80"/>
        <v>0</v>
      </c>
      <c r="AN270" s="75">
        <f t="shared" si="80"/>
        <v>0</v>
      </c>
      <c r="AO270" s="75">
        <f t="shared" si="80"/>
        <v>0</v>
      </c>
      <c r="AP270" s="75">
        <f t="shared" si="80"/>
        <v>0</v>
      </c>
      <c r="AQ270" s="114"/>
      <c r="AR270" s="114"/>
      <c r="AS270" s="76">
        <f>SUBTOTAL(9,AS271:AS273)</f>
        <v>0</v>
      </c>
    </row>
    <row r="271" spans="1:45" s="24" customFormat="1" ht="63">
      <c r="A271" s="20"/>
      <c r="B271" s="25" t="s">
        <v>111</v>
      </c>
      <c r="C271" s="22"/>
      <c r="D271" s="23"/>
      <c r="E271" s="23"/>
      <c r="F271" s="23"/>
      <c r="G271" s="77"/>
      <c r="H271" s="77"/>
      <c r="I271" s="77"/>
      <c r="J271" s="77"/>
      <c r="K271" s="77"/>
      <c r="L271" s="77"/>
      <c r="M271" s="77"/>
      <c r="N271" s="77"/>
      <c r="O271" s="79"/>
      <c r="P271" s="77"/>
      <c r="Q271" s="80">
        <v>1.583</v>
      </c>
      <c r="R271" s="80"/>
      <c r="S271" s="80">
        <f>Q271</f>
        <v>1.583</v>
      </c>
      <c r="T271" s="80"/>
      <c r="U271" s="80"/>
      <c r="V271" s="80"/>
      <c r="W271" s="80"/>
      <c r="X271" s="80"/>
      <c r="Y271" s="80"/>
      <c r="Z271" s="106"/>
      <c r="AA271" s="106">
        <f t="shared" ref="AA271:AA334" si="81">Z271*1.18</f>
        <v>0</v>
      </c>
      <c r="AB271" s="115"/>
      <c r="AC271" s="115"/>
      <c r="AD271" s="115"/>
      <c r="AE271" s="115"/>
      <c r="AF271" s="115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80">
        <v>0</v>
      </c>
    </row>
    <row r="272" spans="1:45" s="24" customFormat="1">
      <c r="A272" s="20"/>
      <c r="B272" s="26"/>
      <c r="C272" s="22"/>
      <c r="D272" s="23"/>
      <c r="E272" s="23"/>
      <c r="F272" s="23"/>
      <c r="G272" s="77"/>
      <c r="H272" s="77"/>
      <c r="I272" s="77"/>
      <c r="J272" s="77"/>
      <c r="K272" s="77"/>
      <c r="L272" s="77"/>
      <c r="M272" s="77"/>
      <c r="N272" s="77"/>
      <c r="O272" s="79"/>
      <c r="P272" s="77"/>
      <c r="Q272" s="80"/>
      <c r="R272" s="80"/>
      <c r="S272" s="80"/>
      <c r="T272" s="80"/>
      <c r="U272" s="80"/>
      <c r="V272" s="80"/>
      <c r="W272" s="80"/>
      <c r="X272" s="80"/>
      <c r="Y272" s="80"/>
      <c r="Z272" s="106"/>
      <c r="AA272" s="106">
        <f t="shared" si="81"/>
        <v>0</v>
      </c>
      <c r="AB272" s="80"/>
      <c r="AC272" s="77"/>
      <c r="AD272" s="77"/>
      <c r="AE272" s="79"/>
      <c r="AF272" s="77"/>
      <c r="AG272" s="77"/>
      <c r="AH272" s="77"/>
      <c r="AI272" s="77"/>
      <c r="AJ272" s="80"/>
      <c r="AK272" s="77"/>
      <c r="AL272" s="77"/>
      <c r="AM272" s="77"/>
      <c r="AN272" s="77"/>
      <c r="AO272" s="77"/>
      <c r="AP272" s="77"/>
      <c r="AQ272" s="115"/>
      <c r="AR272" s="115"/>
      <c r="AS272" s="80"/>
    </row>
    <row r="273" spans="1:45" s="24" customFormat="1">
      <c r="A273" s="20"/>
      <c r="B273" s="26"/>
      <c r="C273" s="22"/>
      <c r="D273" s="23"/>
      <c r="E273" s="23"/>
      <c r="F273" s="23"/>
      <c r="G273" s="77"/>
      <c r="H273" s="77"/>
      <c r="I273" s="77"/>
      <c r="J273" s="77"/>
      <c r="K273" s="77"/>
      <c r="L273" s="77"/>
      <c r="M273" s="77"/>
      <c r="N273" s="77"/>
      <c r="O273" s="79"/>
      <c r="P273" s="77"/>
      <c r="Q273" s="80"/>
      <c r="R273" s="80"/>
      <c r="S273" s="80"/>
      <c r="T273" s="80"/>
      <c r="U273" s="80"/>
      <c r="V273" s="80"/>
      <c r="W273" s="80"/>
      <c r="X273" s="80"/>
      <c r="Y273" s="80"/>
      <c r="Z273" s="106"/>
      <c r="AA273" s="106">
        <f t="shared" si="81"/>
        <v>0</v>
      </c>
      <c r="AB273" s="80"/>
      <c r="AC273" s="77"/>
      <c r="AD273" s="77"/>
      <c r="AE273" s="79"/>
      <c r="AF273" s="77"/>
      <c r="AG273" s="77"/>
      <c r="AH273" s="77"/>
      <c r="AI273" s="77"/>
      <c r="AJ273" s="80"/>
      <c r="AK273" s="77"/>
      <c r="AL273" s="77"/>
      <c r="AM273" s="77"/>
      <c r="AN273" s="77"/>
      <c r="AO273" s="77"/>
      <c r="AP273" s="77"/>
      <c r="AQ273" s="115"/>
      <c r="AR273" s="115"/>
      <c r="AS273" s="80"/>
    </row>
    <row r="274" spans="1:45" s="17" customFormat="1">
      <c r="A274" s="8"/>
      <c r="B274" s="18" t="s">
        <v>48</v>
      </c>
      <c r="C274" s="14"/>
      <c r="D274" s="16">
        <f t="shared" ref="D274:AP274" si="82">D275+D284+D287+D295</f>
        <v>0</v>
      </c>
      <c r="E274" s="16">
        <f t="shared" si="82"/>
        <v>0</v>
      </c>
      <c r="F274" s="16">
        <f t="shared" si="82"/>
        <v>0</v>
      </c>
      <c r="G274" s="75"/>
      <c r="H274" s="75"/>
      <c r="I274" s="75"/>
      <c r="J274" s="75"/>
      <c r="K274" s="75"/>
      <c r="L274" s="75"/>
      <c r="M274" s="75"/>
      <c r="N274" s="75"/>
      <c r="O274" s="94">
        <f t="shared" si="82"/>
        <v>0</v>
      </c>
      <c r="P274" s="75">
        <f t="shared" si="82"/>
        <v>0</v>
      </c>
      <c r="Q274" s="76">
        <f t="shared" si="82"/>
        <v>0</v>
      </c>
      <c r="R274" s="76">
        <f t="shared" si="82"/>
        <v>0</v>
      </c>
      <c r="S274" s="76">
        <f t="shared" si="82"/>
        <v>0</v>
      </c>
      <c r="T274" s="76">
        <f t="shared" si="82"/>
        <v>0</v>
      </c>
      <c r="U274" s="76">
        <f t="shared" si="82"/>
        <v>0</v>
      </c>
      <c r="V274" s="76">
        <f t="shared" si="82"/>
        <v>0</v>
      </c>
      <c r="W274" s="76">
        <f t="shared" si="82"/>
        <v>0</v>
      </c>
      <c r="X274" s="76">
        <f t="shared" si="82"/>
        <v>0</v>
      </c>
      <c r="Y274" s="76">
        <f t="shared" si="82"/>
        <v>0</v>
      </c>
      <c r="Z274" s="106"/>
      <c r="AA274" s="106">
        <f t="shared" si="81"/>
        <v>0</v>
      </c>
      <c r="AB274" s="76"/>
      <c r="AC274" s="75"/>
      <c r="AD274" s="75"/>
      <c r="AE274" s="94">
        <f t="shared" si="82"/>
        <v>0</v>
      </c>
      <c r="AF274" s="75"/>
      <c r="AG274" s="75"/>
      <c r="AH274" s="75"/>
      <c r="AI274" s="75"/>
      <c r="AJ274" s="76">
        <f t="shared" si="82"/>
        <v>0</v>
      </c>
      <c r="AK274" s="75">
        <f t="shared" si="82"/>
        <v>0</v>
      </c>
      <c r="AL274" s="75">
        <f t="shared" si="82"/>
        <v>0</v>
      </c>
      <c r="AM274" s="75">
        <f t="shared" si="82"/>
        <v>0</v>
      </c>
      <c r="AN274" s="75">
        <f t="shared" si="82"/>
        <v>0</v>
      </c>
      <c r="AO274" s="75">
        <f t="shared" si="82"/>
        <v>0</v>
      </c>
      <c r="AP274" s="75">
        <f t="shared" si="82"/>
        <v>0</v>
      </c>
      <c r="AQ274" s="114"/>
      <c r="AR274" s="114"/>
      <c r="AS274" s="76">
        <f>AS275+AS284+AS287+AS295</f>
        <v>0</v>
      </c>
    </row>
    <row r="275" spans="1:45" s="17" customFormat="1">
      <c r="A275" s="8"/>
      <c r="B275" s="19" t="s">
        <v>49</v>
      </c>
      <c r="C275" s="14"/>
      <c r="D275" s="16">
        <f t="shared" ref="D275:AP275" si="83">SUBTOTAL(9,D276:D283)</f>
        <v>0</v>
      </c>
      <c r="E275" s="16">
        <f t="shared" si="83"/>
        <v>0</v>
      </c>
      <c r="F275" s="16">
        <f t="shared" si="83"/>
        <v>0</v>
      </c>
      <c r="G275" s="75"/>
      <c r="H275" s="75"/>
      <c r="I275" s="75"/>
      <c r="J275" s="75"/>
      <c r="K275" s="75"/>
      <c r="L275" s="75"/>
      <c r="M275" s="75"/>
      <c r="N275" s="75"/>
      <c r="O275" s="94">
        <f t="shared" si="83"/>
        <v>0</v>
      </c>
      <c r="P275" s="75">
        <f t="shared" si="83"/>
        <v>0</v>
      </c>
      <c r="Q275" s="76">
        <f t="shared" si="83"/>
        <v>0</v>
      </c>
      <c r="R275" s="76">
        <f t="shared" si="83"/>
        <v>0</v>
      </c>
      <c r="S275" s="76">
        <f t="shared" si="83"/>
        <v>0</v>
      </c>
      <c r="T275" s="76">
        <f t="shared" si="83"/>
        <v>0</v>
      </c>
      <c r="U275" s="76">
        <f t="shared" si="83"/>
        <v>0</v>
      </c>
      <c r="V275" s="76">
        <f t="shared" si="83"/>
        <v>0</v>
      </c>
      <c r="W275" s="76">
        <f t="shared" si="83"/>
        <v>0</v>
      </c>
      <c r="X275" s="76">
        <f t="shared" si="83"/>
        <v>0</v>
      </c>
      <c r="Y275" s="76">
        <f t="shared" si="83"/>
        <v>0</v>
      </c>
      <c r="Z275" s="106"/>
      <c r="AA275" s="106">
        <f t="shared" si="81"/>
        <v>0</v>
      </c>
      <c r="AB275" s="76"/>
      <c r="AC275" s="75"/>
      <c r="AD275" s="75"/>
      <c r="AE275" s="94">
        <f t="shared" si="83"/>
        <v>0</v>
      </c>
      <c r="AF275" s="75"/>
      <c r="AG275" s="75"/>
      <c r="AH275" s="75"/>
      <c r="AI275" s="75"/>
      <c r="AJ275" s="76">
        <f t="shared" si="83"/>
        <v>0</v>
      </c>
      <c r="AK275" s="75">
        <f t="shared" si="83"/>
        <v>0</v>
      </c>
      <c r="AL275" s="75">
        <f>SUBTOTAL(9,AL276:AL283)</f>
        <v>0</v>
      </c>
      <c r="AM275" s="75">
        <f t="shared" si="83"/>
        <v>0</v>
      </c>
      <c r="AN275" s="75">
        <f t="shared" si="83"/>
        <v>0</v>
      </c>
      <c r="AO275" s="75">
        <f t="shared" si="83"/>
        <v>0</v>
      </c>
      <c r="AP275" s="75">
        <f t="shared" si="83"/>
        <v>0</v>
      </c>
      <c r="AQ275" s="114"/>
      <c r="AR275" s="114"/>
      <c r="AS275" s="76">
        <f>SUBTOTAL(9,AS276:AS283)</f>
        <v>0</v>
      </c>
    </row>
    <row r="276" spans="1:45" s="24" customFormat="1">
      <c r="A276" s="20"/>
      <c r="B276" s="26"/>
      <c r="C276" s="22"/>
      <c r="D276" s="23"/>
      <c r="E276" s="23"/>
      <c r="F276" s="23"/>
      <c r="G276" s="77"/>
      <c r="H276" s="77"/>
      <c r="I276" s="77"/>
      <c r="J276" s="77"/>
      <c r="K276" s="77"/>
      <c r="L276" s="77"/>
      <c r="M276" s="77"/>
      <c r="N276" s="77"/>
      <c r="O276" s="79"/>
      <c r="P276" s="77"/>
      <c r="Q276" s="80"/>
      <c r="R276" s="80"/>
      <c r="S276" s="80"/>
      <c r="T276" s="80"/>
      <c r="U276" s="80"/>
      <c r="V276" s="80"/>
      <c r="W276" s="80"/>
      <c r="X276" s="80"/>
      <c r="Y276" s="80"/>
      <c r="Z276" s="106"/>
      <c r="AA276" s="106">
        <f t="shared" si="81"/>
        <v>0</v>
      </c>
      <c r="AB276" s="80"/>
      <c r="AC276" s="77"/>
      <c r="AD276" s="77"/>
      <c r="AE276" s="79"/>
      <c r="AF276" s="77"/>
      <c r="AG276" s="77"/>
      <c r="AH276" s="77"/>
      <c r="AI276" s="77"/>
      <c r="AJ276" s="80"/>
      <c r="AK276" s="77"/>
      <c r="AL276" s="77"/>
      <c r="AM276" s="77"/>
      <c r="AN276" s="77"/>
      <c r="AO276" s="77"/>
      <c r="AP276" s="77"/>
      <c r="AQ276" s="115"/>
      <c r="AR276" s="115"/>
      <c r="AS276" s="80"/>
    </row>
    <row r="277" spans="1:45" s="24" customFormat="1">
      <c r="A277" s="20"/>
      <c r="B277" s="26"/>
      <c r="C277" s="22"/>
      <c r="D277" s="23"/>
      <c r="E277" s="23"/>
      <c r="F277" s="23"/>
      <c r="G277" s="77"/>
      <c r="H277" s="77"/>
      <c r="I277" s="77"/>
      <c r="J277" s="77"/>
      <c r="K277" s="77"/>
      <c r="L277" s="77"/>
      <c r="M277" s="77"/>
      <c r="N277" s="77"/>
      <c r="O277" s="79"/>
      <c r="P277" s="77"/>
      <c r="Q277" s="80"/>
      <c r="R277" s="80"/>
      <c r="S277" s="80"/>
      <c r="T277" s="80"/>
      <c r="U277" s="80"/>
      <c r="V277" s="80"/>
      <c r="W277" s="80"/>
      <c r="X277" s="80"/>
      <c r="Y277" s="80"/>
      <c r="Z277" s="106"/>
      <c r="AA277" s="106">
        <f t="shared" si="81"/>
        <v>0</v>
      </c>
      <c r="AB277" s="80"/>
      <c r="AC277" s="77"/>
      <c r="AD277" s="77"/>
      <c r="AE277" s="79"/>
      <c r="AF277" s="77"/>
      <c r="AG277" s="77"/>
      <c r="AH277" s="77"/>
      <c r="AI277" s="77"/>
      <c r="AJ277" s="80"/>
      <c r="AK277" s="77"/>
      <c r="AL277" s="77"/>
      <c r="AM277" s="77"/>
      <c r="AN277" s="77"/>
      <c r="AO277" s="77"/>
      <c r="AP277" s="77"/>
      <c r="AQ277" s="115"/>
      <c r="AR277" s="115"/>
      <c r="AS277" s="80"/>
    </row>
    <row r="278" spans="1:45" s="24" customFormat="1">
      <c r="A278" s="20"/>
      <c r="B278" s="26"/>
      <c r="C278" s="22"/>
      <c r="D278" s="23"/>
      <c r="E278" s="23"/>
      <c r="F278" s="23"/>
      <c r="G278" s="77"/>
      <c r="H278" s="77"/>
      <c r="I278" s="77"/>
      <c r="J278" s="77"/>
      <c r="K278" s="77"/>
      <c r="L278" s="77"/>
      <c r="M278" s="77"/>
      <c r="N278" s="77"/>
      <c r="O278" s="79"/>
      <c r="P278" s="77"/>
      <c r="Q278" s="80"/>
      <c r="R278" s="80"/>
      <c r="S278" s="80"/>
      <c r="T278" s="80"/>
      <c r="U278" s="80"/>
      <c r="V278" s="80"/>
      <c r="W278" s="80"/>
      <c r="X278" s="80"/>
      <c r="Y278" s="80"/>
      <c r="Z278" s="106"/>
      <c r="AA278" s="106">
        <f t="shared" si="81"/>
        <v>0</v>
      </c>
      <c r="AB278" s="80"/>
      <c r="AC278" s="77"/>
      <c r="AD278" s="77"/>
      <c r="AE278" s="79"/>
      <c r="AF278" s="77"/>
      <c r="AG278" s="77"/>
      <c r="AH278" s="77"/>
      <c r="AI278" s="77"/>
      <c r="AJ278" s="80"/>
      <c r="AK278" s="77"/>
      <c r="AL278" s="77"/>
      <c r="AM278" s="77"/>
      <c r="AN278" s="77"/>
      <c r="AO278" s="77"/>
      <c r="AP278" s="77"/>
      <c r="AQ278" s="115"/>
      <c r="AR278" s="115"/>
      <c r="AS278" s="80"/>
    </row>
    <row r="279" spans="1:45" s="24" customFormat="1">
      <c r="A279" s="20"/>
      <c r="B279" s="26"/>
      <c r="C279" s="22"/>
      <c r="D279" s="23"/>
      <c r="E279" s="23"/>
      <c r="F279" s="23"/>
      <c r="G279" s="77"/>
      <c r="H279" s="77"/>
      <c r="I279" s="77"/>
      <c r="J279" s="77"/>
      <c r="K279" s="77"/>
      <c r="L279" s="77"/>
      <c r="M279" s="77"/>
      <c r="N279" s="77"/>
      <c r="O279" s="79"/>
      <c r="P279" s="77"/>
      <c r="Q279" s="80"/>
      <c r="R279" s="80"/>
      <c r="S279" s="80"/>
      <c r="T279" s="80"/>
      <c r="U279" s="80"/>
      <c r="V279" s="80"/>
      <c r="W279" s="80"/>
      <c r="X279" s="80"/>
      <c r="Y279" s="80"/>
      <c r="Z279" s="106"/>
      <c r="AA279" s="106">
        <f t="shared" si="81"/>
        <v>0</v>
      </c>
      <c r="AB279" s="80"/>
      <c r="AC279" s="77"/>
      <c r="AD279" s="77"/>
      <c r="AE279" s="79"/>
      <c r="AF279" s="77"/>
      <c r="AG279" s="77"/>
      <c r="AH279" s="77"/>
      <c r="AI279" s="77"/>
      <c r="AJ279" s="80"/>
      <c r="AK279" s="77"/>
      <c r="AL279" s="77"/>
      <c r="AM279" s="77"/>
      <c r="AN279" s="77"/>
      <c r="AO279" s="77"/>
      <c r="AP279" s="77"/>
      <c r="AQ279" s="115"/>
      <c r="AR279" s="115"/>
      <c r="AS279" s="80"/>
    </row>
    <row r="280" spans="1:45" s="24" customFormat="1">
      <c r="A280" s="20"/>
      <c r="B280" s="26"/>
      <c r="C280" s="22"/>
      <c r="D280" s="23"/>
      <c r="E280" s="23"/>
      <c r="F280" s="23"/>
      <c r="G280" s="77"/>
      <c r="H280" s="77"/>
      <c r="I280" s="77"/>
      <c r="J280" s="77"/>
      <c r="K280" s="77"/>
      <c r="L280" s="77"/>
      <c r="M280" s="77"/>
      <c r="N280" s="77"/>
      <c r="O280" s="79"/>
      <c r="P280" s="77"/>
      <c r="Q280" s="80"/>
      <c r="R280" s="80"/>
      <c r="S280" s="80"/>
      <c r="T280" s="80"/>
      <c r="U280" s="80"/>
      <c r="V280" s="80"/>
      <c r="W280" s="80"/>
      <c r="X280" s="80"/>
      <c r="Y280" s="80"/>
      <c r="Z280" s="106"/>
      <c r="AA280" s="106">
        <f t="shared" si="81"/>
        <v>0</v>
      </c>
      <c r="AB280" s="80"/>
      <c r="AC280" s="77"/>
      <c r="AD280" s="77"/>
      <c r="AE280" s="79"/>
      <c r="AF280" s="77"/>
      <c r="AG280" s="77"/>
      <c r="AH280" s="77"/>
      <c r="AI280" s="77"/>
      <c r="AJ280" s="80"/>
      <c r="AK280" s="77"/>
      <c r="AL280" s="77"/>
      <c r="AM280" s="77"/>
      <c r="AN280" s="77"/>
      <c r="AO280" s="77"/>
      <c r="AP280" s="77"/>
      <c r="AQ280" s="115"/>
      <c r="AR280" s="115"/>
      <c r="AS280" s="80"/>
    </row>
    <row r="281" spans="1:45" s="24" customFormat="1">
      <c r="A281" s="20"/>
      <c r="B281" s="26"/>
      <c r="C281" s="22"/>
      <c r="D281" s="23"/>
      <c r="E281" s="23"/>
      <c r="F281" s="23"/>
      <c r="G281" s="77"/>
      <c r="H281" s="77"/>
      <c r="I281" s="77"/>
      <c r="J281" s="77"/>
      <c r="K281" s="77"/>
      <c r="L281" s="77"/>
      <c r="M281" s="77"/>
      <c r="N281" s="77"/>
      <c r="O281" s="79"/>
      <c r="P281" s="77"/>
      <c r="Q281" s="80"/>
      <c r="R281" s="80"/>
      <c r="S281" s="80"/>
      <c r="T281" s="80"/>
      <c r="U281" s="80"/>
      <c r="V281" s="80"/>
      <c r="W281" s="80"/>
      <c r="X281" s="80"/>
      <c r="Y281" s="80"/>
      <c r="Z281" s="106"/>
      <c r="AA281" s="106">
        <f t="shared" si="81"/>
        <v>0</v>
      </c>
      <c r="AB281" s="80"/>
      <c r="AC281" s="77"/>
      <c r="AD281" s="77"/>
      <c r="AE281" s="79"/>
      <c r="AF281" s="77"/>
      <c r="AG281" s="77"/>
      <c r="AH281" s="77"/>
      <c r="AI281" s="77"/>
      <c r="AJ281" s="80"/>
      <c r="AK281" s="77"/>
      <c r="AL281" s="77"/>
      <c r="AM281" s="77"/>
      <c r="AN281" s="77"/>
      <c r="AO281" s="77"/>
      <c r="AP281" s="77"/>
      <c r="AQ281" s="115"/>
      <c r="AR281" s="115"/>
      <c r="AS281" s="80"/>
    </row>
    <row r="282" spans="1:45" s="24" customFormat="1">
      <c r="A282" s="20"/>
      <c r="B282" s="26"/>
      <c r="C282" s="22"/>
      <c r="D282" s="23"/>
      <c r="E282" s="23"/>
      <c r="F282" s="23"/>
      <c r="G282" s="77"/>
      <c r="H282" s="77"/>
      <c r="I282" s="77"/>
      <c r="J282" s="77"/>
      <c r="K282" s="77"/>
      <c r="L282" s="77"/>
      <c r="M282" s="77"/>
      <c r="N282" s="77"/>
      <c r="O282" s="79"/>
      <c r="P282" s="77"/>
      <c r="Q282" s="80"/>
      <c r="R282" s="80"/>
      <c r="S282" s="80"/>
      <c r="T282" s="80"/>
      <c r="U282" s="80"/>
      <c r="V282" s="80"/>
      <c r="W282" s="80"/>
      <c r="X282" s="80"/>
      <c r="Y282" s="80"/>
      <c r="Z282" s="106"/>
      <c r="AA282" s="106">
        <f t="shared" si="81"/>
        <v>0</v>
      </c>
      <c r="AB282" s="80"/>
      <c r="AC282" s="77"/>
      <c r="AD282" s="77"/>
      <c r="AE282" s="79"/>
      <c r="AF282" s="77"/>
      <c r="AG282" s="77"/>
      <c r="AH282" s="77"/>
      <c r="AI282" s="77"/>
      <c r="AJ282" s="80"/>
      <c r="AK282" s="77"/>
      <c r="AL282" s="77"/>
      <c r="AM282" s="77"/>
      <c r="AN282" s="77"/>
      <c r="AO282" s="77"/>
      <c r="AP282" s="77"/>
      <c r="AQ282" s="115"/>
      <c r="AR282" s="115"/>
      <c r="AS282" s="80"/>
    </row>
    <row r="283" spans="1:45" s="24" customFormat="1">
      <c r="A283" s="20"/>
      <c r="B283" s="26"/>
      <c r="C283" s="22"/>
      <c r="D283" s="23"/>
      <c r="E283" s="23"/>
      <c r="F283" s="23"/>
      <c r="G283" s="77"/>
      <c r="H283" s="77"/>
      <c r="I283" s="77"/>
      <c r="J283" s="77"/>
      <c r="K283" s="77"/>
      <c r="L283" s="77"/>
      <c r="M283" s="77"/>
      <c r="N283" s="77"/>
      <c r="O283" s="79"/>
      <c r="P283" s="77"/>
      <c r="Q283" s="80"/>
      <c r="R283" s="80"/>
      <c r="S283" s="80"/>
      <c r="T283" s="80"/>
      <c r="U283" s="80"/>
      <c r="V283" s="80"/>
      <c r="W283" s="80"/>
      <c r="X283" s="80"/>
      <c r="Y283" s="80"/>
      <c r="Z283" s="106"/>
      <c r="AA283" s="106">
        <f t="shared" si="81"/>
        <v>0</v>
      </c>
      <c r="AB283" s="80"/>
      <c r="AC283" s="77"/>
      <c r="AD283" s="77"/>
      <c r="AE283" s="79"/>
      <c r="AF283" s="77"/>
      <c r="AG283" s="77"/>
      <c r="AH283" s="77"/>
      <c r="AI283" s="77"/>
      <c r="AJ283" s="80"/>
      <c r="AK283" s="77"/>
      <c r="AL283" s="77"/>
      <c r="AM283" s="77"/>
      <c r="AN283" s="77"/>
      <c r="AO283" s="77"/>
      <c r="AP283" s="77"/>
      <c r="AQ283" s="115"/>
      <c r="AR283" s="115"/>
      <c r="AS283" s="80"/>
    </row>
    <row r="284" spans="1:45" s="17" customFormat="1">
      <c r="A284" s="8"/>
      <c r="B284" s="19" t="s">
        <v>50</v>
      </c>
      <c r="C284" s="14"/>
      <c r="D284" s="16">
        <f t="shared" ref="D284:AP284" si="84">SUBTOTAL(9,D285:D286)</f>
        <v>0</v>
      </c>
      <c r="E284" s="16">
        <f t="shared" si="84"/>
        <v>0</v>
      </c>
      <c r="F284" s="16">
        <f t="shared" si="84"/>
        <v>0</v>
      </c>
      <c r="G284" s="75"/>
      <c r="H284" s="75"/>
      <c r="I284" s="75"/>
      <c r="J284" s="75"/>
      <c r="K284" s="75"/>
      <c r="L284" s="75"/>
      <c r="M284" s="75"/>
      <c r="N284" s="75"/>
      <c r="O284" s="94">
        <f t="shared" si="84"/>
        <v>0</v>
      </c>
      <c r="P284" s="75">
        <f t="shared" si="84"/>
        <v>0</v>
      </c>
      <c r="Q284" s="76">
        <f t="shared" si="84"/>
        <v>0</v>
      </c>
      <c r="R284" s="76">
        <f t="shared" si="84"/>
        <v>0</v>
      </c>
      <c r="S284" s="76">
        <f t="shared" si="84"/>
        <v>0</v>
      </c>
      <c r="T284" s="76">
        <f t="shared" si="84"/>
        <v>0</v>
      </c>
      <c r="U284" s="76">
        <f t="shared" si="84"/>
        <v>0</v>
      </c>
      <c r="V284" s="76">
        <f t="shared" si="84"/>
        <v>0</v>
      </c>
      <c r="W284" s="76">
        <f t="shared" si="84"/>
        <v>0</v>
      </c>
      <c r="X284" s="76">
        <f t="shared" si="84"/>
        <v>0</v>
      </c>
      <c r="Y284" s="76">
        <f t="shared" si="84"/>
        <v>0</v>
      </c>
      <c r="Z284" s="106"/>
      <c r="AA284" s="106">
        <f t="shared" si="81"/>
        <v>0</v>
      </c>
      <c r="AB284" s="76"/>
      <c r="AC284" s="75"/>
      <c r="AD284" s="75"/>
      <c r="AE284" s="94">
        <f t="shared" si="84"/>
        <v>0</v>
      </c>
      <c r="AF284" s="75"/>
      <c r="AG284" s="75"/>
      <c r="AH284" s="75"/>
      <c r="AI284" s="75"/>
      <c r="AJ284" s="76">
        <f t="shared" si="84"/>
        <v>0</v>
      </c>
      <c r="AK284" s="75">
        <f t="shared" si="84"/>
        <v>0</v>
      </c>
      <c r="AL284" s="75">
        <f>SUBTOTAL(9,AL285:AL286)</f>
        <v>0</v>
      </c>
      <c r="AM284" s="75">
        <f t="shared" si="84"/>
        <v>0</v>
      </c>
      <c r="AN284" s="75">
        <f t="shared" si="84"/>
        <v>0</v>
      </c>
      <c r="AO284" s="75">
        <f t="shared" si="84"/>
        <v>0</v>
      </c>
      <c r="AP284" s="75">
        <f t="shared" si="84"/>
        <v>0</v>
      </c>
      <c r="AQ284" s="114"/>
      <c r="AR284" s="114"/>
      <c r="AS284" s="76">
        <f>SUBTOTAL(9,AS285:AS286)</f>
        <v>0</v>
      </c>
    </row>
    <row r="285" spans="1:45" s="24" customFormat="1">
      <c r="A285" s="20"/>
      <c r="B285" s="30"/>
      <c r="C285" s="22"/>
      <c r="D285" s="23"/>
      <c r="E285" s="23"/>
      <c r="F285" s="23"/>
      <c r="G285" s="77"/>
      <c r="H285" s="77"/>
      <c r="I285" s="77"/>
      <c r="J285" s="77"/>
      <c r="K285" s="77"/>
      <c r="L285" s="77"/>
      <c r="M285" s="77"/>
      <c r="N285" s="77"/>
      <c r="O285" s="79"/>
      <c r="P285" s="77"/>
      <c r="Q285" s="80"/>
      <c r="R285" s="80"/>
      <c r="S285" s="80"/>
      <c r="T285" s="80"/>
      <c r="U285" s="80"/>
      <c r="V285" s="80"/>
      <c r="W285" s="80"/>
      <c r="X285" s="80"/>
      <c r="Y285" s="80"/>
      <c r="Z285" s="106"/>
      <c r="AA285" s="106">
        <f t="shared" si="81"/>
        <v>0</v>
      </c>
      <c r="AB285" s="80"/>
      <c r="AC285" s="77"/>
      <c r="AD285" s="77"/>
      <c r="AE285" s="79"/>
      <c r="AF285" s="77"/>
      <c r="AG285" s="77"/>
      <c r="AH285" s="77"/>
      <c r="AI285" s="77"/>
      <c r="AJ285" s="80"/>
      <c r="AK285" s="77"/>
      <c r="AL285" s="77"/>
      <c r="AM285" s="77"/>
      <c r="AN285" s="77"/>
      <c r="AO285" s="77"/>
      <c r="AP285" s="77"/>
      <c r="AQ285" s="115"/>
      <c r="AR285" s="115"/>
      <c r="AS285" s="80"/>
    </row>
    <row r="286" spans="1:45" s="24" customFormat="1">
      <c r="A286" s="20"/>
      <c r="B286" s="30"/>
      <c r="C286" s="22"/>
      <c r="D286" s="23"/>
      <c r="E286" s="23"/>
      <c r="F286" s="23"/>
      <c r="G286" s="77"/>
      <c r="H286" s="77"/>
      <c r="I286" s="77"/>
      <c r="J286" s="77"/>
      <c r="K286" s="77"/>
      <c r="L286" s="77"/>
      <c r="M286" s="77"/>
      <c r="N286" s="77"/>
      <c r="O286" s="79"/>
      <c r="P286" s="77"/>
      <c r="Q286" s="80"/>
      <c r="R286" s="80"/>
      <c r="S286" s="80"/>
      <c r="T286" s="80"/>
      <c r="U286" s="80"/>
      <c r="V286" s="80"/>
      <c r="W286" s="80"/>
      <c r="X286" s="80"/>
      <c r="Y286" s="80"/>
      <c r="Z286" s="106"/>
      <c r="AA286" s="106">
        <f t="shared" si="81"/>
        <v>0</v>
      </c>
      <c r="AB286" s="80"/>
      <c r="AC286" s="77"/>
      <c r="AD286" s="77"/>
      <c r="AE286" s="79"/>
      <c r="AF286" s="77"/>
      <c r="AG286" s="77"/>
      <c r="AH286" s="77"/>
      <c r="AI286" s="77"/>
      <c r="AJ286" s="80"/>
      <c r="AK286" s="77"/>
      <c r="AL286" s="77"/>
      <c r="AM286" s="77"/>
      <c r="AN286" s="77"/>
      <c r="AO286" s="77"/>
      <c r="AP286" s="77"/>
      <c r="AQ286" s="115"/>
      <c r="AR286" s="115"/>
      <c r="AS286" s="80"/>
    </row>
    <row r="287" spans="1:45" s="17" customFormat="1">
      <c r="A287" s="8"/>
      <c r="B287" s="19" t="s">
        <v>51</v>
      </c>
      <c r="C287" s="14"/>
      <c r="D287" s="16">
        <f t="shared" ref="D287:AP287" si="85">SUBTOTAL(9,D288:D294)</f>
        <v>0</v>
      </c>
      <c r="E287" s="16">
        <f t="shared" si="85"/>
        <v>0</v>
      </c>
      <c r="F287" s="16">
        <f t="shared" si="85"/>
        <v>0</v>
      </c>
      <c r="G287" s="75"/>
      <c r="H287" s="75"/>
      <c r="I287" s="75"/>
      <c r="J287" s="75"/>
      <c r="K287" s="75"/>
      <c r="L287" s="75"/>
      <c r="M287" s="75"/>
      <c r="N287" s="75"/>
      <c r="O287" s="94">
        <f t="shared" si="85"/>
        <v>0</v>
      </c>
      <c r="P287" s="75">
        <f t="shared" si="85"/>
        <v>0</v>
      </c>
      <c r="Q287" s="76">
        <f t="shared" si="85"/>
        <v>0</v>
      </c>
      <c r="R287" s="76">
        <f t="shared" si="85"/>
        <v>0</v>
      </c>
      <c r="S287" s="76">
        <f t="shared" si="85"/>
        <v>0</v>
      </c>
      <c r="T287" s="76">
        <f t="shared" si="85"/>
        <v>0</v>
      </c>
      <c r="U287" s="76">
        <f t="shared" si="85"/>
        <v>0</v>
      </c>
      <c r="V287" s="76">
        <f t="shared" si="85"/>
        <v>0</v>
      </c>
      <c r="W287" s="76">
        <f t="shared" si="85"/>
        <v>0</v>
      </c>
      <c r="X287" s="76">
        <f t="shared" si="85"/>
        <v>0</v>
      </c>
      <c r="Y287" s="76">
        <f t="shared" si="85"/>
        <v>0</v>
      </c>
      <c r="Z287" s="106"/>
      <c r="AA287" s="106">
        <f t="shared" si="81"/>
        <v>0</v>
      </c>
      <c r="AB287" s="76"/>
      <c r="AC287" s="75"/>
      <c r="AD287" s="75"/>
      <c r="AE287" s="94">
        <f t="shared" si="85"/>
        <v>0</v>
      </c>
      <c r="AF287" s="75"/>
      <c r="AG287" s="75"/>
      <c r="AH287" s="75"/>
      <c r="AI287" s="75"/>
      <c r="AJ287" s="76">
        <f t="shared" si="85"/>
        <v>0</v>
      </c>
      <c r="AK287" s="75">
        <f t="shared" si="85"/>
        <v>0</v>
      </c>
      <c r="AL287" s="75">
        <f>SUBTOTAL(9,AL288:AL294)</f>
        <v>0</v>
      </c>
      <c r="AM287" s="75">
        <f t="shared" si="85"/>
        <v>0</v>
      </c>
      <c r="AN287" s="75">
        <f t="shared" si="85"/>
        <v>0</v>
      </c>
      <c r="AO287" s="75">
        <f t="shared" si="85"/>
        <v>0</v>
      </c>
      <c r="AP287" s="75">
        <f t="shared" si="85"/>
        <v>0</v>
      </c>
      <c r="AQ287" s="114"/>
      <c r="AR287" s="114"/>
      <c r="AS287" s="76">
        <f>SUBTOTAL(9,AS288:AS294)</f>
        <v>0</v>
      </c>
    </row>
    <row r="288" spans="1:45" s="24" customFormat="1">
      <c r="A288" s="20"/>
      <c r="B288" s="26"/>
      <c r="C288" s="22"/>
      <c r="D288" s="23"/>
      <c r="E288" s="23"/>
      <c r="F288" s="23"/>
      <c r="G288" s="77"/>
      <c r="H288" s="77"/>
      <c r="I288" s="77"/>
      <c r="J288" s="77"/>
      <c r="K288" s="77"/>
      <c r="L288" s="77"/>
      <c r="M288" s="77"/>
      <c r="N288" s="77"/>
      <c r="O288" s="79"/>
      <c r="P288" s="77"/>
      <c r="Q288" s="80"/>
      <c r="R288" s="80"/>
      <c r="S288" s="80"/>
      <c r="T288" s="80"/>
      <c r="U288" s="80"/>
      <c r="V288" s="80"/>
      <c r="W288" s="80"/>
      <c r="X288" s="80"/>
      <c r="Y288" s="80"/>
      <c r="Z288" s="106"/>
      <c r="AA288" s="106">
        <f t="shared" si="81"/>
        <v>0</v>
      </c>
      <c r="AB288" s="80"/>
      <c r="AC288" s="77"/>
      <c r="AD288" s="77"/>
      <c r="AE288" s="79"/>
      <c r="AF288" s="77"/>
      <c r="AG288" s="77"/>
      <c r="AH288" s="77"/>
      <c r="AI288" s="77"/>
      <c r="AJ288" s="80"/>
      <c r="AK288" s="77"/>
      <c r="AL288" s="77"/>
      <c r="AM288" s="77"/>
      <c r="AN288" s="77"/>
      <c r="AO288" s="77"/>
      <c r="AP288" s="77"/>
      <c r="AQ288" s="115"/>
      <c r="AR288" s="115"/>
      <c r="AS288" s="80"/>
    </row>
    <row r="289" spans="1:45" s="24" customFormat="1" ht="16.5" customHeight="1">
      <c r="A289" s="20"/>
      <c r="B289" s="31"/>
      <c r="C289" s="22"/>
      <c r="D289" s="23"/>
      <c r="E289" s="23"/>
      <c r="F289" s="23"/>
      <c r="G289" s="77"/>
      <c r="H289" s="77"/>
      <c r="I289" s="77"/>
      <c r="J289" s="77"/>
      <c r="K289" s="77"/>
      <c r="L289" s="77"/>
      <c r="M289" s="77"/>
      <c r="N289" s="77"/>
      <c r="O289" s="79"/>
      <c r="P289" s="77"/>
      <c r="Q289" s="80"/>
      <c r="R289" s="80"/>
      <c r="S289" s="80"/>
      <c r="T289" s="80"/>
      <c r="U289" s="80"/>
      <c r="V289" s="80"/>
      <c r="W289" s="80"/>
      <c r="X289" s="80"/>
      <c r="Y289" s="80"/>
      <c r="Z289" s="106"/>
      <c r="AA289" s="106">
        <f t="shared" si="81"/>
        <v>0</v>
      </c>
      <c r="AB289" s="80"/>
      <c r="AC289" s="77"/>
      <c r="AD289" s="77"/>
      <c r="AE289" s="79"/>
      <c r="AF289" s="77"/>
      <c r="AG289" s="77"/>
      <c r="AH289" s="77"/>
      <c r="AI289" s="77"/>
      <c r="AJ289" s="80"/>
      <c r="AK289" s="77"/>
      <c r="AL289" s="77"/>
      <c r="AM289" s="77"/>
      <c r="AN289" s="77"/>
      <c r="AO289" s="77"/>
      <c r="AP289" s="77"/>
      <c r="AQ289" s="115"/>
      <c r="AR289" s="115"/>
      <c r="AS289" s="80"/>
    </row>
    <row r="290" spans="1:45" s="24" customFormat="1">
      <c r="A290" s="20"/>
      <c r="B290" s="31"/>
      <c r="C290" s="22"/>
      <c r="D290" s="23"/>
      <c r="E290" s="23"/>
      <c r="F290" s="23"/>
      <c r="G290" s="77"/>
      <c r="H290" s="77"/>
      <c r="I290" s="77"/>
      <c r="J290" s="77"/>
      <c r="K290" s="77"/>
      <c r="L290" s="77"/>
      <c r="M290" s="77"/>
      <c r="N290" s="77"/>
      <c r="O290" s="79"/>
      <c r="P290" s="77"/>
      <c r="Q290" s="80"/>
      <c r="R290" s="80"/>
      <c r="S290" s="80"/>
      <c r="T290" s="80"/>
      <c r="U290" s="80"/>
      <c r="V290" s="80"/>
      <c r="W290" s="80"/>
      <c r="X290" s="80"/>
      <c r="Y290" s="80"/>
      <c r="Z290" s="106"/>
      <c r="AA290" s="106">
        <f t="shared" si="81"/>
        <v>0</v>
      </c>
      <c r="AB290" s="80"/>
      <c r="AC290" s="77"/>
      <c r="AD290" s="77"/>
      <c r="AE290" s="79"/>
      <c r="AF290" s="77"/>
      <c r="AG290" s="77"/>
      <c r="AH290" s="77"/>
      <c r="AI290" s="77"/>
      <c r="AJ290" s="80"/>
      <c r="AK290" s="77"/>
      <c r="AL290" s="77"/>
      <c r="AM290" s="77"/>
      <c r="AN290" s="77"/>
      <c r="AO290" s="77"/>
      <c r="AP290" s="77"/>
      <c r="AQ290" s="115"/>
      <c r="AR290" s="115"/>
      <c r="AS290" s="80"/>
    </row>
    <row r="291" spans="1:45" s="24" customFormat="1">
      <c r="A291" s="20"/>
      <c r="B291" s="31"/>
      <c r="C291" s="22"/>
      <c r="D291" s="23"/>
      <c r="E291" s="23"/>
      <c r="F291" s="23"/>
      <c r="G291" s="77"/>
      <c r="H291" s="77"/>
      <c r="I291" s="77"/>
      <c r="J291" s="77"/>
      <c r="K291" s="77"/>
      <c r="L291" s="77"/>
      <c r="M291" s="77"/>
      <c r="N291" s="77"/>
      <c r="O291" s="79"/>
      <c r="P291" s="77"/>
      <c r="Q291" s="80"/>
      <c r="R291" s="80"/>
      <c r="S291" s="80"/>
      <c r="T291" s="80"/>
      <c r="U291" s="80"/>
      <c r="V291" s="80"/>
      <c r="W291" s="80"/>
      <c r="X291" s="80"/>
      <c r="Y291" s="80"/>
      <c r="Z291" s="106"/>
      <c r="AA291" s="106">
        <f t="shared" si="81"/>
        <v>0</v>
      </c>
      <c r="AB291" s="80"/>
      <c r="AC291" s="77"/>
      <c r="AD291" s="77"/>
      <c r="AE291" s="79"/>
      <c r="AF291" s="77"/>
      <c r="AG291" s="77"/>
      <c r="AH291" s="77"/>
      <c r="AI291" s="77"/>
      <c r="AJ291" s="80"/>
      <c r="AK291" s="77"/>
      <c r="AL291" s="77"/>
      <c r="AM291" s="77"/>
      <c r="AN291" s="77"/>
      <c r="AO291" s="77"/>
      <c r="AP291" s="77"/>
      <c r="AQ291" s="115"/>
      <c r="AR291" s="115"/>
      <c r="AS291" s="80"/>
    </row>
    <row r="292" spans="1:45" s="24" customFormat="1">
      <c r="A292" s="20"/>
      <c r="B292" s="31"/>
      <c r="C292" s="22"/>
      <c r="D292" s="23"/>
      <c r="E292" s="23"/>
      <c r="F292" s="23"/>
      <c r="G292" s="77"/>
      <c r="H292" s="77"/>
      <c r="I292" s="77"/>
      <c r="J292" s="77"/>
      <c r="K292" s="77"/>
      <c r="L292" s="77"/>
      <c r="M292" s="77"/>
      <c r="N292" s="77"/>
      <c r="O292" s="79"/>
      <c r="P292" s="77"/>
      <c r="Q292" s="80"/>
      <c r="R292" s="80"/>
      <c r="S292" s="80"/>
      <c r="T292" s="80"/>
      <c r="U292" s="80"/>
      <c r="V292" s="80"/>
      <c r="W292" s="80"/>
      <c r="X292" s="80"/>
      <c r="Y292" s="80"/>
      <c r="Z292" s="106"/>
      <c r="AA292" s="106">
        <f t="shared" si="81"/>
        <v>0</v>
      </c>
      <c r="AB292" s="80"/>
      <c r="AC292" s="77"/>
      <c r="AD292" s="77"/>
      <c r="AE292" s="79"/>
      <c r="AF292" s="77"/>
      <c r="AG292" s="77"/>
      <c r="AH292" s="77"/>
      <c r="AI292" s="77"/>
      <c r="AJ292" s="80"/>
      <c r="AK292" s="77"/>
      <c r="AL292" s="77"/>
      <c r="AM292" s="77"/>
      <c r="AN292" s="77"/>
      <c r="AO292" s="77"/>
      <c r="AP292" s="77"/>
      <c r="AQ292" s="115"/>
      <c r="AR292" s="115"/>
      <c r="AS292" s="80"/>
    </row>
    <row r="293" spans="1:45" s="24" customFormat="1">
      <c r="A293" s="20"/>
      <c r="B293" s="31"/>
      <c r="C293" s="22"/>
      <c r="D293" s="23"/>
      <c r="E293" s="23"/>
      <c r="F293" s="23"/>
      <c r="G293" s="77"/>
      <c r="H293" s="77"/>
      <c r="I293" s="77"/>
      <c r="J293" s="77"/>
      <c r="K293" s="77"/>
      <c r="L293" s="77"/>
      <c r="M293" s="77"/>
      <c r="N293" s="77"/>
      <c r="O293" s="79"/>
      <c r="P293" s="77"/>
      <c r="Q293" s="80"/>
      <c r="R293" s="80"/>
      <c r="S293" s="80"/>
      <c r="T293" s="80"/>
      <c r="U293" s="80"/>
      <c r="V293" s="80"/>
      <c r="W293" s="80"/>
      <c r="X293" s="80"/>
      <c r="Y293" s="80"/>
      <c r="Z293" s="106"/>
      <c r="AA293" s="106">
        <f t="shared" si="81"/>
        <v>0</v>
      </c>
      <c r="AB293" s="80"/>
      <c r="AC293" s="77"/>
      <c r="AD293" s="77"/>
      <c r="AE293" s="79"/>
      <c r="AF293" s="77"/>
      <c r="AG293" s="77"/>
      <c r="AH293" s="77"/>
      <c r="AI293" s="77"/>
      <c r="AJ293" s="80"/>
      <c r="AK293" s="77"/>
      <c r="AL293" s="77"/>
      <c r="AM293" s="77"/>
      <c r="AN293" s="77"/>
      <c r="AO293" s="77"/>
      <c r="AP293" s="77"/>
      <c r="AQ293" s="115"/>
      <c r="AR293" s="115"/>
      <c r="AS293" s="80"/>
    </row>
    <row r="294" spans="1:45" s="24" customFormat="1">
      <c r="A294" s="20"/>
      <c r="B294" s="31"/>
      <c r="C294" s="22"/>
      <c r="D294" s="23"/>
      <c r="E294" s="23"/>
      <c r="F294" s="23"/>
      <c r="G294" s="77"/>
      <c r="H294" s="77"/>
      <c r="I294" s="77"/>
      <c r="J294" s="77"/>
      <c r="K294" s="77"/>
      <c r="L294" s="77"/>
      <c r="M294" s="77"/>
      <c r="N294" s="77"/>
      <c r="O294" s="79"/>
      <c r="P294" s="77"/>
      <c r="Q294" s="80"/>
      <c r="R294" s="80"/>
      <c r="S294" s="80"/>
      <c r="T294" s="80"/>
      <c r="U294" s="80"/>
      <c r="V294" s="80"/>
      <c r="W294" s="80"/>
      <c r="X294" s="80"/>
      <c r="Y294" s="80"/>
      <c r="Z294" s="106"/>
      <c r="AA294" s="106">
        <f t="shared" si="81"/>
        <v>0</v>
      </c>
      <c r="AB294" s="80"/>
      <c r="AC294" s="77"/>
      <c r="AD294" s="77"/>
      <c r="AE294" s="79"/>
      <c r="AF294" s="77"/>
      <c r="AG294" s="77"/>
      <c r="AH294" s="77"/>
      <c r="AI294" s="77"/>
      <c r="AJ294" s="80"/>
      <c r="AK294" s="77"/>
      <c r="AL294" s="77"/>
      <c r="AM294" s="77"/>
      <c r="AN294" s="77"/>
      <c r="AO294" s="77"/>
      <c r="AP294" s="77"/>
      <c r="AQ294" s="115"/>
      <c r="AR294" s="115"/>
      <c r="AS294" s="80"/>
    </row>
    <row r="295" spans="1:45" s="17" customFormat="1">
      <c r="A295" s="8"/>
      <c r="B295" s="19" t="s">
        <v>52</v>
      </c>
      <c r="C295" s="14"/>
      <c r="D295" s="16">
        <f t="shared" ref="D295:AP295" si="86">SUBTOTAL(9,D296:D298)</f>
        <v>0</v>
      </c>
      <c r="E295" s="16">
        <f t="shared" si="86"/>
        <v>0</v>
      </c>
      <c r="F295" s="16">
        <f t="shared" si="86"/>
        <v>0</v>
      </c>
      <c r="G295" s="75"/>
      <c r="H295" s="75"/>
      <c r="I295" s="75"/>
      <c r="J295" s="75"/>
      <c r="K295" s="75"/>
      <c r="L295" s="75"/>
      <c r="M295" s="75"/>
      <c r="N295" s="75"/>
      <c r="O295" s="94">
        <f t="shared" si="86"/>
        <v>0</v>
      </c>
      <c r="P295" s="75">
        <f t="shared" si="86"/>
        <v>0</v>
      </c>
      <c r="Q295" s="76">
        <f t="shared" si="86"/>
        <v>0</v>
      </c>
      <c r="R295" s="76">
        <f t="shared" si="86"/>
        <v>0</v>
      </c>
      <c r="S295" s="76">
        <f t="shared" si="86"/>
        <v>0</v>
      </c>
      <c r="T295" s="76">
        <f t="shared" si="86"/>
        <v>0</v>
      </c>
      <c r="U295" s="76">
        <f t="shared" si="86"/>
        <v>0</v>
      </c>
      <c r="V295" s="76">
        <f t="shared" si="86"/>
        <v>0</v>
      </c>
      <c r="W295" s="76">
        <f t="shared" si="86"/>
        <v>0</v>
      </c>
      <c r="X295" s="76">
        <f t="shared" si="86"/>
        <v>0</v>
      </c>
      <c r="Y295" s="76">
        <f t="shared" si="86"/>
        <v>0</v>
      </c>
      <c r="Z295" s="106"/>
      <c r="AA295" s="106">
        <f t="shared" si="81"/>
        <v>0</v>
      </c>
      <c r="AB295" s="76"/>
      <c r="AC295" s="75"/>
      <c r="AD295" s="75"/>
      <c r="AE295" s="94">
        <f t="shared" si="86"/>
        <v>0</v>
      </c>
      <c r="AF295" s="75"/>
      <c r="AG295" s="75"/>
      <c r="AH295" s="75"/>
      <c r="AI295" s="75"/>
      <c r="AJ295" s="76">
        <f t="shared" si="86"/>
        <v>0</v>
      </c>
      <c r="AK295" s="75">
        <f t="shared" si="86"/>
        <v>0</v>
      </c>
      <c r="AL295" s="75">
        <f>SUBTOTAL(9,AL296:AL298)</f>
        <v>0</v>
      </c>
      <c r="AM295" s="75">
        <f t="shared" si="86"/>
        <v>0</v>
      </c>
      <c r="AN295" s="75">
        <f t="shared" si="86"/>
        <v>0</v>
      </c>
      <c r="AO295" s="75">
        <f t="shared" si="86"/>
        <v>0</v>
      </c>
      <c r="AP295" s="75">
        <f t="shared" si="86"/>
        <v>0</v>
      </c>
      <c r="AQ295" s="114"/>
      <c r="AR295" s="114"/>
      <c r="AS295" s="76">
        <f>SUBTOTAL(9,AS296:AS298)</f>
        <v>0</v>
      </c>
    </row>
    <row r="296" spans="1:45" s="24" customFormat="1">
      <c r="A296" s="20"/>
      <c r="B296" s="31"/>
      <c r="C296" s="22"/>
      <c r="D296" s="23"/>
      <c r="E296" s="23"/>
      <c r="F296" s="23"/>
      <c r="G296" s="77"/>
      <c r="H296" s="77"/>
      <c r="I296" s="77"/>
      <c r="J296" s="77"/>
      <c r="K296" s="77"/>
      <c r="L296" s="77"/>
      <c r="M296" s="77"/>
      <c r="N296" s="77"/>
      <c r="O296" s="79"/>
      <c r="P296" s="77"/>
      <c r="Q296" s="80"/>
      <c r="R296" s="80"/>
      <c r="S296" s="80"/>
      <c r="T296" s="80"/>
      <c r="U296" s="80"/>
      <c r="V296" s="80"/>
      <c r="W296" s="80"/>
      <c r="X296" s="80"/>
      <c r="Y296" s="80"/>
      <c r="Z296" s="106"/>
      <c r="AA296" s="106">
        <f t="shared" si="81"/>
        <v>0</v>
      </c>
      <c r="AB296" s="80"/>
      <c r="AC296" s="77"/>
      <c r="AD296" s="77"/>
      <c r="AE296" s="79"/>
      <c r="AF296" s="77"/>
      <c r="AG296" s="77"/>
      <c r="AH296" s="77"/>
      <c r="AI296" s="77"/>
      <c r="AJ296" s="80"/>
      <c r="AK296" s="77"/>
      <c r="AL296" s="77"/>
      <c r="AM296" s="77"/>
      <c r="AN296" s="77"/>
      <c r="AO296" s="77"/>
      <c r="AP296" s="77"/>
      <c r="AQ296" s="115"/>
      <c r="AR296" s="115"/>
      <c r="AS296" s="80"/>
    </row>
    <row r="297" spans="1:45" s="24" customFormat="1">
      <c r="A297" s="20"/>
      <c r="B297" s="31"/>
      <c r="C297" s="22"/>
      <c r="D297" s="23"/>
      <c r="E297" s="23"/>
      <c r="F297" s="23"/>
      <c r="G297" s="77"/>
      <c r="H297" s="77"/>
      <c r="I297" s="77"/>
      <c r="J297" s="77"/>
      <c r="K297" s="77"/>
      <c r="L297" s="77"/>
      <c r="M297" s="77"/>
      <c r="N297" s="77"/>
      <c r="O297" s="79"/>
      <c r="P297" s="77"/>
      <c r="Q297" s="80"/>
      <c r="R297" s="80"/>
      <c r="S297" s="80"/>
      <c r="T297" s="80"/>
      <c r="U297" s="80"/>
      <c r="V297" s="80"/>
      <c r="W297" s="80"/>
      <c r="X297" s="80"/>
      <c r="Y297" s="80"/>
      <c r="Z297" s="106"/>
      <c r="AA297" s="106">
        <f t="shared" si="81"/>
        <v>0</v>
      </c>
      <c r="AB297" s="80"/>
      <c r="AC297" s="77"/>
      <c r="AD297" s="77"/>
      <c r="AE297" s="79"/>
      <c r="AF297" s="77"/>
      <c r="AG297" s="77"/>
      <c r="AH297" s="77"/>
      <c r="AI297" s="77"/>
      <c r="AJ297" s="80"/>
      <c r="AK297" s="77"/>
      <c r="AL297" s="77"/>
      <c r="AM297" s="77"/>
      <c r="AN297" s="77"/>
      <c r="AO297" s="77"/>
      <c r="AP297" s="77"/>
      <c r="AQ297" s="115"/>
      <c r="AR297" s="115"/>
      <c r="AS297" s="80"/>
    </row>
    <row r="298" spans="1:45" s="24" customFormat="1">
      <c r="A298" s="20"/>
      <c r="B298" s="31"/>
      <c r="C298" s="22"/>
      <c r="D298" s="23"/>
      <c r="E298" s="23"/>
      <c r="F298" s="23"/>
      <c r="G298" s="77"/>
      <c r="H298" s="77"/>
      <c r="I298" s="77"/>
      <c r="J298" s="77"/>
      <c r="K298" s="77"/>
      <c r="L298" s="77"/>
      <c r="M298" s="77"/>
      <c r="N298" s="77"/>
      <c r="O298" s="79"/>
      <c r="P298" s="77"/>
      <c r="Q298" s="80"/>
      <c r="R298" s="80"/>
      <c r="S298" s="80"/>
      <c r="T298" s="80"/>
      <c r="U298" s="80"/>
      <c r="V298" s="80"/>
      <c r="W298" s="80"/>
      <c r="X298" s="80"/>
      <c r="Y298" s="80"/>
      <c r="Z298" s="106"/>
      <c r="AA298" s="106">
        <f t="shared" si="81"/>
        <v>0</v>
      </c>
      <c r="AB298" s="80"/>
      <c r="AC298" s="77"/>
      <c r="AD298" s="77"/>
      <c r="AE298" s="79"/>
      <c r="AF298" s="77"/>
      <c r="AG298" s="77"/>
      <c r="AH298" s="77"/>
      <c r="AI298" s="77"/>
      <c r="AJ298" s="80"/>
      <c r="AK298" s="77"/>
      <c r="AL298" s="77"/>
      <c r="AM298" s="77"/>
      <c r="AN298" s="77"/>
      <c r="AO298" s="77"/>
      <c r="AP298" s="77"/>
      <c r="AQ298" s="115"/>
      <c r="AR298" s="115"/>
      <c r="AS298" s="80"/>
    </row>
    <row r="299" spans="1:45" s="17" customFormat="1">
      <c r="A299" s="8" t="s">
        <v>88</v>
      </c>
      <c r="B299" s="15" t="s">
        <v>54</v>
      </c>
      <c r="C299" s="14"/>
      <c r="D299" s="16">
        <f>D300+D305+D311</f>
        <v>0</v>
      </c>
      <c r="E299" s="16">
        <f>E300+E305+E311</f>
        <v>0</v>
      </c>
      <c r="F299" s="16">
        <f>F300+F305+F311</f>
        <v>0</v>
      </c>
      <c r="G299" s="75"/>
      <c r="H299" s="75"/>
      <c r="I299" s="75"/>
      <c r="J299" s="75"/>
      <c r="K299" s="75"/>
      <c r="L299" s="75"/>
      <c r="M299" s="75"/>
      <c r="N299" s="75"/>
      <c r="O299" s="94">
        <f t="shared" ref="O299:Y299" si="87">O300+O305+O311</f>
        <v>0</v>
      </c>
      <c r="P299" s="75">
        <f t="shared" si="87"/>
        <v>0</v>
      </c>
      <c r="Q299" s="76">
        <f t="shared" si="87"/>
        <v>0.22</v>
      </c>
      <c r="R299" s="76">
        <f t="shared" si="87"/>
        <v>0</v>
      </c>
      <c r="S299" s="76">
        <f t="shared" si="87"/>
        <v>0</v>
      </c>
      <c r="T299" s="76">
        <f t="shared" si="87"/>
        <v>0</v>
      </c>
      <c r="U299" s="76">
        <f t="shared" si="87"/>
        <v>0.22</v>
      </c>
      <c r="V299" s="76">
        <f t="shared" si="87"/>
        <v>0</v>
      </c>
      <c r="W299" s="76">
        <f t="shared" si="87"/>
        <v>0</v>
      </c>
      <c r="X299" s="76">
        <f t="shared" si="87"/>
        <v>0</v>
      </c>
      <c r="Y299" s="76">
        <f t="shared" si="87"/>
        <v>0</v>
      </c>
      <c r="Z299" s="106"/>
      <c r="AA299" s="106">
        <f t="shared" si="81"/>
        <v>0</v>
      </c>
      <c r="AB299" s="76"/>
      <c r="AC299" s="75"/>
      <c r="AD299" s="75"/>
      <c r="AE299" s="94">
        <f>AE300+AE305+AE311</f>
        <v>0</v>
      </c>
      <c r="AF299" s="75"/>
      <c r="AG299" s="75"/>
      <c r="AH299" s="75"/>
      <c r="AI299" s="75"/>
      <c r="AJ299" s="76">
        <f t="shared" ref="AJ299:AP299" si="88">AJ300+AJ305+AJ311</f>
        <v>0</v>
      </c>
      <c r="AK299" s="75">
        <f t="shared" si="88"/>
        <v>0</v>
      </c>
      <c r="AL299" s="75">
        <f t="shared" si="88"/>
        <v>0</v>
      </c>
      <c r="AM299" s="75">
        <f t="shared" si="88"/>
        <v>0</v>
      </c>
      <c r="AN299" s="75">
        <f t="shared" si="88"/>
        <v>0</v>
      </c>
      <c r="AO299" s="75">
        <f t="shared" si="88"/>
        <v>0</v>
      </c>
      <c r="AP299" s="75">
        <f t="shared" si="88"/>
        <v>0</v>
      </c>
      <c r="AQ299" s="114"/>
      <c r="AR299" s="114"/>
      <c r="AS299" s="76">
        <f>AS300+AS305+AS311</f>
        <v>0</v>
      </c>
    </row>
    <row r="300" spans="1:45" s="17" customFormat="1" ht="31.5">
      <c r="A300" s="8"/>
      <c r="B300" s="18" t="s">
        <v>55</v>
      </c>
      <c r="C300" s="14"/>
      <c r="D300" s="16">
        <f>SUBTOTAL(9,D301:D304)</f>
        <v>0</v>
      </c>
      <c r="E300" s="16">
        <f>SUBTOTAL(9,E301:E304)</f>
        <v>0</v>
      </c>
      <c r="F300" s="16">
        <f>SUBTOTAL(9,F301:F304)</f>
        <v>0</v>
      </c>
      <c r="G300" s="75"/>
      <c r="H300" s="75"/>
      <c r="I300" s="75"/>
      <c r="J300" s="75"/>
      <c r="K300" s="75"/>
      <c r="L300" s="75"/>
      <c r="M300" s="75"/>
      <c r="N300" s="75"/>
      <c r="O300" s="94">
        <f t="shared" ref="O300:Y300" si="89">SUBTOTAL(9,O301:O304)</f>
        <v>0</v>
      </c>
      <c r="P300" s="75">
        <f t="shared" si="89"/>
        <v>0</v>
      </c>
      <c r="Q300" s="76">
        <f t="shared" si="89"/>
        <v>0.22</v>
      </c>
      <c r="R300" s="76">
        <f t="shared" si="89"/>
        <v>0</v>
      </c>
      <c r="S300" s="76">
        <f t="shared" si="89"/>
        <v>0</v>
      </c>
      <c r="T300" s="76">
        <f t="shared" si="89"/>
        <v>0</v>
      </c>
      <c r="U300" s="76">
        <f t="shared" si="89"/>
        <v>0.22</v>
      </c>
      <c r="V300" s="76">
        <f t="shared" si="89"/>
        <v>0</v>
      </c>
      <c r="W300" s="76">
        <f t="shared" si="89"/>
        <v>0</v>
      </c>
      <c r="X300" s="76">
        <f t="shared" si="89"/>
        <v>0</v>
      </c>
      <c r="Y300" s="76">
        <f t="shared" si="89"/>
        <v>0</v>
      </c>
      <c r="Z300" s="106"/>
      <c r="AA300" s="106">
        <f t="shared" si="81"/>
        <v>0</v>
      </c>
      <c r="AB300" s="76"/>
      <c r="AC300" s="75"/>
      <c r="AD300" s="75"/>
      <c r="AE300" s="94">
        <f>SUBTOTAL(9,AE301:AE304)</f>
        <v>0</v>
      </c>
      <c r="AF300" s="75"/>
      <c r="AG300" s="75"/>
      <c r="AH300" s="75"/>
      <c r="AI300" s="75"/>
      <c r="AJ300" s="76">
        <f t="shared" ref="AJ300:AP300" si="90">SUBTOTAL(9,AJ301:AJ304)</f>
        <v>0</v>
      </c>
      <c r="AK300" s="75">
        <f t="shared" si="90"/>
        <v>0</v>
      </c>
      <c r="AL300" s="75">
        <f t="shared" si="90"/>
        <v>0</v>
      </c>
      <c r="AM300" s="75">
        <f t="shared" si="90"/>
        <v>0</v>
      </c>
      <c r="AN300" s="75">
        <f t="shared" si="90"/>
        <v>0</v>
      </c>
      <c r="AO300" s="75">
        <f t="shared" si="90"/>
        <v>0</v>
      </c>
      <c r="AP300" s="75">
        <f t="shared" si="90"/>
        <v>0</v>
      </c>
      <c r="AQ300" s="114"/>
      <c r="AR300" s="114"/>
      <c r="AS300" s="76">
        <f>SUBTOTAL(9,AS301:AS304)</f>
        <v>0</v>
      </c>
    </row>
    <row r="301" spans="1:45" s="24" customFormat="1">
      <c r="A301" s="20"/>
      <c r="B301" s="27" t="s">
        <v>210</v>
      </c>
      <c r="C301" s="22"/>
      <c r="D301" s="23"/>
      <c r="E301" s="23"/>
      <c r="F301" s="23"/>
      <c r="G301" s="77"/>
      <c r="H301" s="77"/>
      <c r="I301" s="77"/>
      <c r="J301" s="77"/>
      <c r="K301" s="77"/>
      <c r="L301" s="77"/>
      <c r="M301" s="77"/>
      <c r="N301" s="77"/>
      <c r="O301" s="79"/>
      <c r="P301" s="77"/>
      <c r="Q301" s="80">
        <v>0.19600000000000001</v>
      </c>
      <c r="R301" s="80"/>
      <c r="S301" s="80"/>
      <c r="T301" s="80"/>
      <c r="U301" s="80">
        <f>Q301</f>
        <v>0.19600000000000001</v>
      </c>
      <c r="V301" s="80"/>
      <c r="W301" s="80"/>
      <c r="X301" s="80"/>
      <c r="Y301" s="80"/>
      <c r="Z301" s="106"/>
      <c r="AA301" s="106">
        <f t="shared" si="81"/>
        <v>0</v>
      </c>
      <c r="AB301" s="80"/>
      <c r="AC301" s="77"/>
      <c r="AD301" s="77"/>
      <c r="AE301" s="79"/>
      <c r="AF301" s="77"/>
      <c r="AG301" s="77"/>
      <c r="AH301" s="77"/>
      <c r="AI301" s="77"/>
      <c r="AJ301" s="80"/>
      <c r="AK301" s="77"/>
      <c r="AL301" s="77"/>
      <c r="AM301" s="77" t="s">
        <v>253</v>
      </c>
      <c r="AN301" s="77"/>
      <c r="AO301" s="77"/>
      <c r="AP301" s="77"/>
      <c r="AQ301" s="115"/>
      <c r="AR301" s="115"/>
      <c r="AS301" s="80">
        <v>0</v>
      </c>
    </row>
    <row r="302" spans="1:45" s="24" customFormat="1">
      <c r="A302" s="20"/>
      <c r="B302" s="27" t="s">
        <v>211</v>
      </c>
      <c r="C302" s="22"/>
      <c r="D302" s="23"/>
      <c r="E302" s="23"/>
      <c r="F302" s="23"/>
      <c r="G302" s="77"/>
      <c r="H302" s="77"/>
      <c r="I302" s="77"/>
      <c r="J302" s="77"/>
      <c r="K302" s="77"/>
      <c r="L302" s="77"/>
      <c r="M302" s="77"/>
      <c r="N302" s="77"/>
      <c r="O302" s="79"/>
      <c r="P302" s="77"/>
      <c r="Q302" s="80">
        <v>2.4E-2</v>
      </c>
      <c r="R302" s="80"/>
      <c r="S302" s="80"/>
      <c r="T302" s="80"/>
      <c r="U302" s="80">
        <f>Q302</f>
        <v>2.4E-2</v>
      </c>
      <c r="V302" s="80"/>
      <c r="W302" s="80"/>
      <c r="X302" s="80"/>
      <c r="Y302" s="80"/>
      <c r="Z302" s="106"/>
      <c r="AA302" s="106">
        <f t="shared" si="81"/>
        <v>0</v>
      </c>
      <c r="AB302" s="80"/>
      <c r="AC302" s="77"/>
      <c r="AD302" s="77"/>
      <c r="AE302" s="79"/>
      <c r="AF302" s="77"/>
      <c r="AG302" s="77"/>
      <c r="AH302" s="77"/>
      <c r="AI302" s="77"/>
      <c r="AJ302" s="80"/>
      <c r="AK302" s="77"/>
      <c r="AL302" s="77"/>
      <c r="AM302" s="77" t="s">
        <v>253</v>
      </c>
      <c r="AN302" s="77"/>
      <c r="AO302" s="77"/>
      <c r="AP302" s="77"/>
      <c r="AQ302" s="115"/>
      <c r="AR302" s="115"/>
      <c r="AS302" s="80">
        <v>0</v>
      </c>
    </row>
    <row r="303" spans="1:45" s="24" customFormat="1">
      <c r="A303" s="20"/>
      <c r="B303" s="26"/>
      <c r="C303" s="22"/>
      <c r="D303" s="23"/>
      <c r="E303" s="23"/>
      <c r="F303" s="23"/>
      <c r="G303" s="77"/>
      <c r="H303" s="77"/>
      <c r="I303" s="77"/>
      <c r="J303" s="77"/>
      <c r="K303" s="77"/>
      <c r="L303" s="77"/>
      <c r="M303" s="77"/>
      <c r="N303" s="77"/>
      <c r="O303" s="79"/>
      <c r="P303" s="77"/>
      <c r="Q303" s="80"/>
      <c r="R303" s="80"/>
      <c r="S303" s="80"/>
      <c r="T303" s="80"/>
      <c r="U303" s="80">
        <f>Q303</f>
        <v>0</v>
      </c>
      <c r="V303" s="80"/>
      <c r="W303" s="80"/>
      <c r="X303" s="80"/>
      <c r="Y303" s="80"/>
      <c r="Z303" s="106"/>
      <c r="AA303" s="106">
        <f t="shared" si="81"/>
        <v>0</v>
      </c>
      <c r="AB303" s="80"/>
      <c r="AC303" s="77"/>
      <c r="AD303" s="77"/>
      <c r="AE303" s="79"/>
      <c r="AF303" s="77"/>
      <c r="AG303" s="77"/>
      <c r="AH303" s="77"/>
      <c r="AI303" s="77"/>
      <c r="AJ303" s="80"/>
      <c r="AK303" s="77"/>
      <c r="AL303" s="77"/>
      <c r="AM303" s="77"/>
      <c r="AN303" s="77"/>
      <c r="AO303" s="77"/>
      <c r="AP303" s="77"/>
      <c r="AQ303" s="115"/>
      <c r="AR303" s="115"/>
      <c r="AS303" s="80"/>
    </row>
    <row r="304" spans="1:45" s="24" customFormat="1">
      <c r="A304" s="20"/>
      <c r="B304" s="26"/>
      <c r="C304" s="22"/>
      <c r="D304" s="23"/>
      <c r="E304" s="23"/>
      <c r="F304" s="23"/>
      <c r="G304" s="77"/>
      <c r="H304" s="77"/>
      <c r="I304" s="77"/>
      <c r="J304" s="77"/>
      <c r="K304" s="77"/>
      <c r="L304" s="77"/>
      <c r="M304" s="77"/>
      <c r="N304" s="77"/>
      <c r="O304" s="79"/>
      <c r="P304" s="77"/>
      <c r="Q304" s="80"/>
      <c r="R304" s="80"/>
      <c r="S304" s="80"/>
      <c r="T304" s="80"/>
      <c r="U304" s="80">
        <f>Q304</f>
        <v>0</v>
      </c>
      <c r="V304" s="80"/>
      <c r="W304" s="80"/>
      <c r="X304" s="80"/>
      <c r="Y304" s="80"/>
      <c r="Z304" s="106"/>
      <c r="AA304" s="106">
        <f t="shared" si="81"/>
        <v>0</v>
      </c>
      <c r="AB304" s="80"/>
      <c r="AC304" s="77"/>
      <c r="AD304" s="77"/>
      <c r="AE304" s="79"/>
      <c r="AF304" s="77"/>
      <c r="AG304" s="77"/>
      <c r="AH304" s="77"/>
      <c r="AI304" s="77"/>
      <c r="AJ304" s="80"/>
      <c r="AK304" s="77"/>
      <c r="AL304" s="77"/>
      <c r="AM304" s="77"/>
      <c r="AN304" s="77"/>
      <c r="AO304" s="77"/>
      <c r="AP304" s="77"/>
      <c r="AQ304" s="115"/>
      <c r="AR304" s="115"/>
      <c r="AS304" s="80"/>
    </row>
    <row r="305" spans="1:45" s="17" customFormat="1" ht="31.5">
      <c r="A305" s="8"/>
      <c r="B305" s="18" t="s">
        <v>56</v>
      </c>
      <c r="C305" s="14"/>
      <c r="D305" s="16">
        <f t="shared" ref="D305:AP305" si="91">SUBTOTAL(9,D306:D310)</f>
        <v>0</v>
      </c>
      <c r="E305" s="16">
        <f t="shared" si="91"/>
        <v>0</v>
      </c>
      <c r="F305" s="16">
        <f t="shared" si="91"/>
        <v>0</v>
      </c>
      <c r="G305" s="75"/>
      <c r="H305" s="75"/>
      <c r="I305" s="75"/>
      <c r="J305" s="75"/>
      <c r="K305" s="75"/>
      <c r="L305" s="75"/>
      <c r="M305" s="75"/>
      <c r="N305" s="75"/>
      <c r="O305" s="94">
        <f t="shared" si="91"/>
        <v>0</v>
      </c>
      <c r="P305" s="75">
        <f t="shared" si="91"/>
        <v>0</v>
      </c>
      <c r="Q305" s="76">
        <f t="shared" si="91"/>
        <v>0</v>
      </c>
      <c r="R305" s="76">
        <f t="shared" si="91"/>
        <v>0</v>
      </c>
      <c r="S305" s="76">
        <f t="shared" si="91"/>
        <v>0</v>
      </c>
      <c r="T305" s="76">
        <f t="shared" si="91"/>
        <v>0</v>
      </c>
      <c r="U305" s="76">
        <f t="shared" si="91"/>
        <v>0</v>
      </c>
      <c r="V305" s="76">
        <f t="shared" si="91"/>
        <v>0</v>
      </c>
      <c r="W305" s="76">
        <f t="shared" si="91"/>
        <v>0</v>
      </c>
      <c r="X305" s="76">
        <f t="shared" si="91"/>
        <v>0</v>
      </c>
      <c r="Y305" s="76">
        <f t="shared" si="91"/>
        <v>0</v>
      </c>
      <c r="Z305" s="106"/>
      <c r="AA305" s="106">
        <f t="shared" si="81"/>
        <v>0</v>
      </c>
      <c r="AB305" s="76"/>
      <c r="AC305" s="75"/>
      <c r="AD305" s="75"/>
      <c r="AE305" s="94">
        <f t="shared" si="91"/>
        <v>0</v>
      </c>
      <c r="AF305" s="75"/>
      <c r="AG305" s="75"/>
      <c r="AH305" s="75"/>
      <c r="AI305" s="75"/>
      <c r="AJ305" s="76">
        <f t="shared" si="91"/>
        <v>0</v>
      </c>
      <c r="AK305" s="75">
        <f t="shared" si="91"/>
        <v>0</v>
      </c>
      <c r="AL305" s="75">
        <f>SUBTOTAL(9,AL306:AL310)</f>
        <v>0</v>
      </c>
      <c r="AM305" s="75">
        <f t="shared" si="91"/>
        <v>0</v>
      </c>
      <c r="AN305" s="75">
        <f t="shared" si="91"/>
        <v>0</v>
      </c>
      <c r="AO305" s="75">
        <f t="shared" si="91"/>
        <v>0</v>
      </c>
      <c r="AP305" s="75">
        <f t="shared" si="91"/>
        <v>0</v>
      </c>
      <c r="AQ305" s="114"/>
      <c r="AR305" s="114"/>
      <c r="AS305" s="76">
        <f>SUBTOTAL(9,AS306:AS310)</f>
        <v>0</v>
      </c>
    </row>
    <row r="306" spans="1:45" s="24" customFormat="1">
      <c r="A306" s="20"/>
      <c r="B306" s="26"/>
      <c r="C306" s="22"/>
      <c r="D306" s="23"/>
      <c r="E306" s="23"/>
      <c r="F306" s="23"/>
      <c r="G306" s="77"/>
      <c r="H306" s="77"/>
      <c r="I306" s="77"/>
      <c r="J306" s="77"/>
      <c r="K306" s="77"/>
      <c r="L306" s="77"/>
      <c r="M306" s="77"/>
      <c r="N306" s="77"/>
      <c r="O306" s="79"/>
      <c r="P306" s="77"/>
      <c r="Q306" s="80"/>
      <c r="R306" s="80"/>
      <c r="S306" s="80"/>
      <c r="T306" s="80"/>
      <c r="U306" s="80"/>
      <c r="V306" s="80"/>
      <c r="W306" s="80"/>
      <c r="X306" s="80"/>
      <c r="Y306" s="80"/>
      <c r="Z306" s="106"/>
      <c r="AA306" s="106">
        <f t="shared" si="81"/>
        <v>0</v>
      </c>
      <c r="AB306" s="80"/>
      <c r="AC306" s="77"/>
      <c r="AD306" s="77"/>
      <c r="AE306" s="79"/>
      <c r="AF306" s="77"/>
      <c r="AG306" s="77"/>
      <c r="AH306" s="77"/>
      <c r="AI306" s="77"/>
      <c r="AJ306" s="80"/>
      <c r="AK306" s="77"/>
      <c r="AL306" s="77"/>
      <c r="AM306" s="77"/>
      <c r="AN306" s="77"/>
      <c r="AO306" s="77"/>
      <c r="AP306" s="77"/>
      <c r="AQ306" s="115"/>
      <c r="AR306" s="115"/>
      <c r="AS306" s="80"/>
    </row>
    <row r="307" spans="1:45" s="24" customFormat="1">
      <c r="A307" s="20"/>
      <c r="B307" s="26"/>
      <c r="C307" s="22"/>
      <c r="D307" s="23"/>
      <c r="E307" s="23"/>
      <c r="F307" s="23"/>
      <c r="G307" s="77"/>
      <c r="H307" s="77"/>
      <c r="I307" s="77"/>
      <c r="J307" s="77"/>
      <c r="K307" s="77"/>
      <c r="L307" s="77"/>
      <c r="M307" s="77"/>
      <c r="N307" s="77"/>
      <c r="O307" s="79"/>
      <c r="P307" s="77"/>
      <c r="Q307" s="80"/>
      <c r="R307" s="80"/>
      <c r="S307" s="80"/>
      <c r="T307" s="80"/>
      <c r="U307" s="80"/>
      <c r="V307" s="80"/>
      <c r="W307" s="80"/>
      <c r="X307" s="80"/>
      <c r="Y307" s="80"/>
      <c r="Z307" s="106"/>
      <c r="AA307" s="106">
        <f t="shared" si="81"/>
        <v>0</v>
      </c>
      <c r="AB307" s="80"/>
      <c r="AC307" s="77"/>
      <c r="AD307" s="77"/>
      <c r="AE307" s="79"/>
      <c r="AF307" s="77"/>
      <c r="AG307" s="77"/>
      <c r="AH307" s="77"/>
      <c r="AI307" s="77"/>
      <c r="AJ307" s="80"/>
      <c r="AK307" s="77"/>
      <c r="AL307" s="77"/>
      <c r="AM307" s="77"/>
      <c r="AN307" s="77"/>
      <c r="AO307" s="77"/>
      <c r="AP307" s="77"/>
      <c r="AQ307" s="115"/>
      <c r="AR307" s="115"/>
      <c r="AS307" s="80"/>
    </row>
    <row r="308" spans="1:45" s="24" customFormat="1">
      <c r="A308" s="20"/>
      <c r="B308" s="26"/>
      <c r="C308" s="22"/>
      <c r="D308" s="23"/>
      <c r="E308" s="23"/>
      <c r="F308" s="23"/>
      <c r="G308" s="77"/>
      <c r="H308" s="77"/>
      <c r="I308" s="77"/>
      <c r="J308" s="77"/>
      <c r="K308" s="77"/>
      <c r="L308" s="77"/>
      <c r="M308" s="77"/>
      <c r="N308" s="77"/>
      <c r="O308" s="79"/>
      <c r="P308" s="77"/>
      <c r="Q308" s="80"/>
      <c r="R308" s="80"/>
      <c r="S308" s="80"/>
      <c r="T308" s="80"/>
      <c r="U308" s="80"/>
      <c r="V308" s="80"/>
      <c r="W308" s="80"/>
      <c r="X308" s="80"/>
      <c r="Y308" s="80"/>
      <c r="Z308" s="106"/>
      <c r="AA308" s="106">
        <f t="shared" si="81"/>
        <v>0</v>
      </c>
      <c r="AB308" s="80"/>
      <c r="AC308" s="77"/>
      <c r="AD308" s="77"/>
      <c r="AE308" s="79"/>
      <c r="AF308" s="77"/>
      <c r="AG308" s="77"/>
      <c r="AH308" s="77"/>
      <c r="AI308" s="77"/>
      <c r="AJ308" s="80"/>
      <c r="AK308" s="77"/>
      <c r="AL308" s="77"/>
      <c r="AM308" s="77"/>
      <c r="AN308" s="77"/>
      <c r="AO308" s="77"/>
      <c r="AP308" s="77"/>
      <c r="AQ308" s="115"/>
      <c r="AR308" s="115"/>
      <c r="AS308" s="80"/>
    </row>
    <row r="309" spans="1:45" s="24" customFormat="1">
      <c r="A309" s="20"/>
      <c r="B309" s="26"/>
      <c r="C309" s="22"/>
      <c r="D309" s="23"/>
      <c r="E309" s="23"/>
      <c r="F309" s="23"/>
      <c r="G309" s="77"/>
      <c r="H309" s="77"/>
      <c r="I309" s="77"/>
      <c r="J309" s="77"/>
      <c r="K309" s="77"/>
      <c r="L309" s="77"/>
      <c r="M309" s="77"/>
      <c r="N309" s="77"/>
      <c r="O309" s="79"/>
      <c r="P309" s="77"/>
      <c r="Q309" s="80"/>
      <c r="R309" s="80"/>
      <c r="S309" s="80"/>
      <c r="T309" s="80"/>
      <c r="U309" s="80"/>
      <c r="V309" s="80"/>
      <c r="W309" s="80"/>
      <c r="X309" s="80"/>
      <c r="Y309" s="80"/>
      <c r="Z309" s="106"/>
      <c r="AA309" s="106">
        <f t="shared" si="81"/>
        <v>0</v>
      </c>
      <c r="AB309" s="80"/>
      <c r="AC309" s="77"/>
      <c r="AD309" s="77"/>
      <c r="AE309" s="79"/>
      <c r="AF309" s="77"/>
      <c r="AG309" s="77"/>
      <c r="AH309" s="77"/>
      <c r="AI309" s="77"/>
      <c r="AJ309" s="80"/>
      <c r="AK309" s="77"/>
      <c r="AL309" s="77"/>
      <c r="AM309" s="77"/>
      <c r="AN309" s="77"/>
      <c r="AO309" s="77"/>
      <c r="AP309" s="77"/>
      <c r="AQ309" s="115"/>
      <c r="AR309" s="115"/>
      <c r="AS309" s="80"/>
    </row>
    <row r="310" spans="1:45" s="24" customFormat="1">
      <c r="A310" s="20"/>
      <c r="B310" s="26"/>
      <c r="C310" s="22"/>
      <c r="D310" s="23"/>
      <c r="E310" s="23"/>
      <c r="F310" s="23"/>
      <c r="G310" s="77"/>
      <c r="H310" s="77"/>
      <c r="I310" s="77"/>
      <c r="J310" s="77"/>
      <c r="K310" s="77"/>
      <c r="L310" s="77"/>
      <c r="M310" s="77"/>
      <c r="N310" s="77"/>
      <c r="O310" s="79"/>
      <c r="P310" s="77"/>
      <c r="Q310" s="80"/>
      <c r="R310" s="80"/>
      <c r="S310" s="80"/>
      <c r="T310" s="80"/>
      <c r="U310" s="80"/>
      <c r="V310" s="80"/>
      <c r="W310" s="80"/>
      <c r="X310" s="80"/>
      <c r="Y310" s="80"/>
      <c r="Z310" s="106"/>
      <c r="AA310" s="106">
        <f t="shared" si="81"/>
        <v>0</v>
      </c>
      <c r="AB310" s="80"/>
      <c r="AC310" s="77"/>
      <c r="AD310" s="77"/>
      <c r="AE310" s="79"/>
      <c r="AF310" s="77"/>
      <c r="AG310" s="77"/>
      <c r="AH310" s="77"/>
      <c r="AI310" s="77"/>
      <c r="AJ310" s="80"/>
      <c r="AK310" s="77"/>
      <c r="AL310" s="77"/>
      <c r="AM310" s="77"/>
      <c r="AN310" s="77"/>
      <c r="AO310" s="77"/>
      <c r="AP310" s="77"/>
      <c r="AQ310" s="115"/>
      <c r="AR310" s="115"/>
      <c r="AS310" s="80"/>
    </row>
    <row r="311" spans="1:45" s="17" customFormat="1" ht="31.5">
      <c r="A311" s="8"/>
      <c r="B311" s="18" t="s">
        <v>57</v>
      </c>
      <c r="C311" s="14"/>
      <c r="D311" s="16">
        <f t="shared" ref="D311:AP311" si="92">SUBTOTAL(9,D312:D318)</f>
        <v>0</v>
      </c>
      <c r="E311" s="16">
        <f t="shared" si="92"/>
        <v>0</v>
      </c>
      <c r="F311" s="16">
        <f t="shared" si="92"/>
        <v>0</v>
      </c>
      <c r="G311" s="75"/>
      <c r="H311" s="75"/>
      <c r="I311" s="75"/>
      <c r="J311" s="75"/>
      <c r="K311" s="75"/>
      <c r="L311" s="75"/>
      <c r="M311" s="75"/>
      <c r="N311" s="75"/>
      <c r="O311" s="94">
        <f t="shared" si="92"/>
        <v>0</v>
      </c>
      <c r="P311" s="75">
        <f t="shared" si="92"/>
        <v>0</v>
      </c>
      <c r="Q311" s="76">
        <f t="shared" si="92"/>
        <v>0</v>
      </c>
      <c r="R311" s="76">
        <f t="shared" si="92"/>
        <v>0</v>
      </c>
      <c r="S311" s="76">
        <f t="shared" si="92"/>
        <v>0</v>
      </c>
      <c r="T311" s="76">
        <f t="shared" si="92"/>
        <v>0</v>
      </c>
      <c r="U311" s="76">
        <f t="shared" si="92"/>
        <v>0</v>
      </c>
      <c r="V311" s="76">
        <f t="shared" si="92"/>
        <v>0</v>
      </c>
      <c r="W311" s="76">
        <f t="shared" si="92"/>
        <v>0</v>
      </c>
      <c r="X311" s="76">
        <f t="shared" si="92"/>
        <v>0</v>
      </c>
      <c r="Y311" s="76">
        <f t="shared" si="92"/>
        <v>0</v>
      </c>
      <c r="Z311" s="106"/>
      <c r="AA311" s="106">
        <f t="shared" si="81"/>
        <v>0</v>
      </c>
      <c r="AB311" s="76"/>
      <c r="AC311" s="75"/>
      <c r="AD311" s="75"/>
      <c r="AE311" s="94">
        <f t="shared" si="92"/>
        <v>0</v>
      </c>
      <c r="AF311" s="75"/>
      <c r="AG311" s="75"/>
      <c r="AH311" s="75"/>
      <c r="AI311" s="75"/>
      <c r="AJ311" s="76">
        <f t="shared" si="92"/>
        <v>0</v>
      </c>
      <c r="AK311" s="75">
        <f t="shared" si="92"/>
        <v>0</v>
      </c>
      <c r="AL311" s="75">
        <f>SUBTOTAL(9,AL312:AL318)</f>
        <v>0</v>
      </c>
      <c r="AM311" s="75">
        <f t="shared" si="92"/>
        <v>0</v>
      </c>
      <c r="AN311" s="75">
        <f t="shared" si="92"/>
        <v>0</v>
      </c>
      <c r="AO311" s="75">
        <f t="shared" si="92"/>
        <v>0</v>
      </c>
      <c r="AP311" s="75">
        <f t="shared" si="92"/>
        <v>0</v>
      </c>
      <c r="AQ311" s="114"/>
      <c r="AR311" s="114"/>
      <c r="AS311" s="76">
        <f>SUBTOTAL(9,AS312:AS318)</f>
        <v>0</v>
      </c>
    </row>
    <row r="312" spans="1:45" s="24" customFormat="1">
      <c r="A312" s="20"/>
      <c r="B312" s="26"/>
      <c r="C312" s="22"/>
      <c r="D312" s="23"/>
      <c r="E312" s="23"/>
      <c r="F312" s="23"/>
      <c r="G312" s="77"/>
      <c r="H312" s="77"/>
      <c r="I312" s="77"/>
      <c r="J312" s="77"/>
      <c r="K312" s="77"/>
      <c r="L312" s="77"/>
      <c r="M312" s="77"/>
      <c r="N312" s="77"/>
      <c r="O312" s="79"/>
      <c r="P312" s="77"/>
      <c r="Q312" s="80"/>
      <c r="R312" s="80"/>
      <c r="S312" s="80"/>
      <c r="T312" s="80"/>
      <c r="U312" s="80"/>
      <c r="V312" s="80"/>
      <c r="W312" s="80"/>
      <c r="X312" s="80"/>
      <c r="Y312" s="80"/>
      <c r="Z312" s="106"/>
      <c r="AA312" s="106">
        <f t="shared" si="81"/>
        <v>0</v>
      </c>
      <c r="AB312" s="80"/>
      <c r="AC312" s="77"/>
      <c r="AD312" s="77"/>
      <c r="AE312" s="79"/>
      <c r="AF312" s="77"/>
      <c r="AG312" s="77"/>
      <c r="AH312" s="77"/>
      <c r="AI312" s="77"/>
      <c r="AJ312" s="80"/>
      <c r="AK312" s="77"/>
      <c r="AL312" s="77"/>
      <c r="AM312" s="77"/>
      <c r="AN312" s="77"/>
      <c r="AO312" s="77"/>
      <c r="AP312" s="77"/>
      <c r="AQ312" s="115"/>
      <c r="AR312" s="115"/>
      <c r="AS312" s="80"/>
    </row>
    <row r="313" spans="1:45" s="24" customFormat="1">
      <c r="A313" s="20"/>
      <c r="B313" s="26"/>
      <c r="C313" s="22"/>
      <c r="D313" s="23"/>
      <c r="E313" s="23"/>
      <c r="F313" s="23"/>
      <c r="G313" s="77"/>
      <c r="H313" s="77"/>
      <c r="I313" s="77"/>
      <c r="J313" s="77"/>
      <c r="K313" s="77"/>
      <c r="L313" s="77"/>
      <c r="M313" s="77"/>
      <c r="N313" s="77"/>
      <c r="O313" s="79"/>
      <c r="P313" s="77"/>
      <c r="Q313" s="80"/>
      <c r="R313" s="80"/>
      <c r="S313" s="80"/>
      <c r="T313" s="80"/>
      <c r="U313" s="80"/>
      <c r="V313" s="80"/>
      <c r="W313" s="80"/>
      <c r="X313" s="80"/>
      <c r="Y313" s="80"/>
      <c r="Z313" s="106"/>
      <c r="AA313" s="106">
        <f t="shared" si="81"/>
        <v>0</v>
      </c>
      <c r="AB313" s="80"/>
      <c r="AC313" s="77"/>
      <c r="AD313" s="77"/>
      <c r="AE313" s="79"/>
      <c r="AF313" s="77"/>
      <c r="AG313" s="77"/>
      <c r="AH313" s="77"/>
      <c r="AI313" s="77"/>
      <c r="AJ313" s="80"/>
      <c r="AK313" s="77"/>
      <c r="AL313" s="77"/>
      <c r="AM313" s="77"/>
      <c r="AN313" s="77"/>
      <c r="AO313" s="77"/>
      <c r="AP313" s="77"/>
      <c r="AQ313" s="115"/>
      <c r="AR313" s="115"/>
      <c r="AS313" s="80"/>
    </row>
    <row r="314" spans="1:45" s="24" customFormat="1">
      <c r="A314" s="20"/>
      <c r="B314" s="26"/>
      <c r="C314" s="22"/>
      <c r="D314" s="23"/>
      <c r="E314" s="23"/>
      <c r="F314" s="23"/>
      <c r="G314" s="77"/>
      <c r="H314" s="77"/>
      <c r="I314" s="77"/>
      <c r="J314" s="77"/>
      <c r="K314" s="77"/>
      <c r="L314" s="77"/>
      <c r="M314" s="77"/>
      <c r="N314" s="77"/>
      <c r="O314" s="79"/>
      <c r="P314" s="77"/>
      <c r="Q314" s="80"/>
      <c r="R314" s="80"/>
      <c r="S314" s="80"/>
      <c r="T314" s="80"/>
      <c r="U314" s="80"/>
      <c r="V314" s="80"/>
      <c r="W314" s="80"/>
      <c r="X314" s="80"/>
      <c r="Y314" s="80"/>
      <c r="Z314" s="106"/>
      <c r="AA314" s="106">
        <f t="shared" si="81"/>
        <v>0</v>
      </c>
      <c r="AB314" s="80"/>
      <c r="AC314" s="77"/>
      <c r="AD314" s="77"/>
      <c r="AE314" s="79"/>
      <c r="AF314" s="77"/>
      <c r="AG314" s="77"/>
      <c r="AH314" s="77"/>
      <c r="AI314" s="77"/>
      <c r="AJ314" s="80"/>
      <c r="AK314" s="77"/>
      <c r="AL314" s="77"/>
      <c r="AM314" s="77"/>
      <c r="AN314" s="77"/>
      <c r="AO314" s="77"/>
      <c r="AP314" s="77"/>
      <c r="AQ314" s="115"/>
      <c r="AR314" s="115"/>
      <c r="AS314" s="80"/>
    </row>
    <row r="315" spans="1:45" s="24" customFormat="1">
      <c r="A315" s="20"/>
      <c r="B315" s="26"/>
      <c r="C315" s="22"/>
      <c r="D315" s="23"/>
      <c r="E315" s="23"/>
      <c r="F315" s="23"/>
      <c r="G315" s="77"/>
      <c r="H315" s="77"/>
      <c r="I315" s="77"/>
      <c r="J315" s="77"/>
      <c r="K315" s="77"/>
      <c r="L315" s="77"/>
      <c r="M315" s="77"/>
      <c r="N315" s="77"/>
      <c r="O315" s="79"/>
      <c r="P315" s="77"/>
      <c r="Q315" s="80"/>
      <c r="R315" s="80"/>
      <c r="S315" s="80"/>
      <c r="T315" s="80"/>
      <c r="U315" s="80"/>
      <c r="V315" s="80"/>
      <c r="W315" s="80"/>
      <c r="X315" s="80"/>
      <c r="Y315" s="80"/>
      <c r="Z315" s="106"/>
      <c r="AA315" s="106">
        <f t="shared" si="81"/>
        <v>0</v>
      </c>
      <c r="AB315" s="80"/>
      <c r="AC315" s="77"/>
      <c r="AD315" s="77"/>
      <c r="AE315" s="79"/>
      <c r="AF315" s="77"/>
      <c r="AG315" s="77"/>
      <c r="AH315" s="77"/>
      <c r="AI315" s="77"/>
      <c r="AJ315" s="80"/>
      <c r="AK315" s="77"/>
      <c r="AL315" s="77"/>
      <c r="AM315" s="77"/>
      <c r="AN315" s="77"/>
      <c r="AO315" s="77"/>
      <c r="AP315" s="77"/>
      <c r="AQ315" s="115"/>
      <c r="AR315" s="115"/>
      <c r="AS315" s="80"/>
    </row>
    <row r="316" spans="1:45" s="24" customFormat="1">
      <c r="A316" s="20"/>
      <c r="B316" s="26"/>
      <c r="C316" s="22"/>
      <c r="D316" s="23"/>
      <c r="E316" s="23"/>
      <c r="F316" s="23"/>
      <c r="G316" s="77"/>
      <c r="H316" s="77"/>
      <c r="I316" s="77"/>
      <c r="J316" s="77"/>
      <c r="K316" s="77"/>
      <c r="L316" s="77"/>
      <c r="M316" s="77"/>
      <c r="N316" s="77"/>
      <c r="O316" s="79"/>
      <c r="P316" s="77"/>
      <c r="Q316" s="80"/>
      <c r="R316" s="80"/>
      <c r="S316" s="80"/>
      <c r="T316" s="80"/>
      <c r="U316" s="80"/>
      <c r="V316" s="80"/>
      <c r="W316" s="80"/>
      <c r="X316" s="80"/>
      <c r="Y316" s="80"/>
      <c r="Z316" s="106"/>
      <c r="AA316" s="106">
        <f t="shared" si="81"/>
        <v>0</v>
      </c>
      <c r="AB316" s="80"/>
      <c r="AC316" s="77"/>
      <c r="AD316" s="77"/>
      <c r="AE316" s="79"/>
      <c r="AF316" s="77"/>
      <c r="AG316" s="77"/>
      <c r="AH316" s="77"/>
      <c r="AI316" s="77"/>
      <c r="AJ316" s="80"/>
      <c r="AK316" s="77"/>
      <c r="AL316" s="77"/>
      <c r="AM316" s="77"/>
      <c r="AN316" s="77"/>
      <c r="AO316" s="77"/>
      <c r="AP316" s="77"/>
      <c r="AQ316" s="115"/>
      <c r="AR316" s="115"/>
      <c r="AS316" s="80"/>
    </row>
    <row r="317" spans="1:45" s="24" customFormat="1">
      <c r="A317" s="20"/>
      <c r="B317" s="26"/>
      <c r="C317" s="22"/>
      <c r="D317" s="23"/>
      <c r="E317" s="23"/>
      <c r="F317" s="23"/>
      <c r="G317" s="77"/>
      <c r="H317" s="77"/>
      <c r="I317" s="77"/>
      <c r="J317" s="77"/>
      <c r="K317" s="77"/>
      <c r="L317" s="77"/>
      <c r="M317" s="77"/>
      <c r="N317" s="77"/>
      <c r="O317" s="79"/>
      <c r="P317" s="77"/>
      <c r="Q317" s="80"/>
      <c r="R317" s="80"/>
      <c r="S317" s="80"/>
      <c r="T317" s="80"/>
      <c r="U317" s="80"/>
      <c r="V317" s="80"/>
      <c r="W317" s="80"/>
      <c r="X317" s="80"/>
      <c r="Y317" s="80"/>
      <c r="Z317" s="106"/>
      <c r="AA317" s="106">
        <f t="shared" si="81"/>
        <v>0</v>
      </c>
      <c r="AB317" s="80"/>
      <c r="AC317" s="77"/>
      <c r="AD317" s="77"/>
      <c r="AE317" s="79"/>
      <c r="AF317" s="77"/>
      <c r="AG317" s="77"/>
      <c r="AH317" s="77"/>
      <c r="AI317" s="77"/>
      <c r="AJ317" s="80"/>
      <c r="AK317" s="77"/>
      <c r="AL317" s="77"/>
      <c r="AM317" s="77"/>
      <c r="AN317" s="77"/>
      <c r="AO317" s="77"/>
      <c r="AP317" s="77"/>
      <c r="AQ317" s="115"/>
      <c r="AR317" s="115"/>
      <c r="AS317" s="80"/>
    </row>
    <row r="318" spans="1:45" s="24" customFormat="1">
      <c r="A318" s="20"/>
      <c r="B318" s="26"/>
      <c r="C318" s="22"/>
      <c r="D318" s="23"/>
      <c r="E318" s="23"/>
      <c r="F318" s="23"/>
      <c r="G318" s="77"/>
      <c r="H318" s="77"/>
      <c r="I318" s="77"/>
      <c r="J318" s="77"/>
      <c r="K318" s="77"/>
      <c r="L318" s="77"/>
      <c r="M318" s="77"/>
      <c r="N318" s="77"/>
      <c r="O318" s="79"/>
      <c r="P318" s="77"/>
      <c r="Q318" s="80"/>
      <c r="R318" s="80"/>
      <c r="S318" s="80"/>
      <c r="T318" s="80"/>
      <c r="U318" s="80"/>
      <c r="V318" s="80"/>
      <c r="W318" s="80"/>
      <c r="X318" s="80"/>
      <c r="Y318" s="80"/>
      <c r="Z318" s="106"/>
      <c r="AA318" s="106">
        <f t="shared" si="81"/>
        <v>0</v>
      </c>
      <c r="AB318" s="80"/>
      <c r="AC318" s="77"/>
      <c r="AD318" s="77"/>
      <c r="AE318" s="79"/>
      <c r="AF318" s="77"/>
      <c r="AG318" s="77"/>
      <c r="AH318" s="77"/>
      <c r="AI318" s="77"/>
      <c r="AJ318" s="80"/>
      <c r="AK318" s="77"/>
      <c r="AL318" s="77"/>
      <c r="AM318" s="77"/>
      <c r="AN318" s="77"/>
      <c r="AO318" s="77"/>
      <c r="AP318" s="77"/>
      <c r="AQ318" s="115"/>
      <c r="AR318" s="115"/>
      <c r="AS318" s="80"/>
    </row>
    <row r="319" spans="1:45" s="17" customFormat="1" ht="31.5">
      <c r="A319" s="8" t="s">
        <v>89</v>
      </c>
      <c r="B319" s="15" t="s">
        <v>59</v>
      </c>
      <c r="C319" s="14"/>
      <c r="D319" s="16">
        <f>SUBTOTAL(9,D320:D321)</f>
        <v>0</v>
      </c>
      <c r="E319" s="16">
        <f t="shared" ref="E319:AP319" si="93">SUBTOTAL(9,E320:E321)</f>
        <v>0</v>
      </c>
      <c r="F319" s="16">
        <f t="shared" si="93"/>
        <v>0</v>
      </c>
      <c r="G319" s="75"/>
      <c r="H319" s="75"/>
      <c r="I319" s="75"/>
      <c r="J319" s="75"/>
      <c r="K319" s="75"/>
      <c r="L319" s="75"/>
      <c r="M319" s="75"/>
      <c r="N319" s="75"/>
      <c r="O319" s="94">
        <f t="shared" si="93"/>
        <v>0</v>
      </c>
      <c r="P319" s="75">
        <f t="shared" si="93"/>
        <v>0</v>
      </c>
      <c r="Q319" s="76">
        <f t="shared" si="93"/>
        <v>26.148</v>
      </c>
      <c r="R319" s="76">
        <f t="shared" si="93"/>
        <v>0</v>
      </c>
      <c r="S319" s="76">
        <f t="shared" si="93"/>
        <v>0.19800000000000001</v>
      </c>
      <c r="T319" s="76">
        <f t="shared" si="93"/>
        <v>0</v>
      </c>
      <c r="U319" s="76">
        <f t="shared" si="93"/>
        <v>25.95</v>
      </c>
      <c r="V319" s="76">
        <f t="shared" si="93"/>
        <v>0</v>
      </c>
      <c r="W319" s="76">
        <f t="shared" si="93"/>
        <v>0</v>
      </c>
      <c r="X319" s="76">
        <f t="shared" si="93"/>
        <v>0</v>
      </c>
      <c r="Y319" s="76">
        <f t="shared" si="93"/>
        <v>0</v>
      </c>
      <c r="Z319" s="106"/>
      <c r="AA319" s="106">
        <f t="shared" si="81"/>
        <v>0</v>
      </c>
      <c r="AB319" s="76"/>
      <c r="AC319" s="75"/>
      <c r="AD319" s="75"/>
      <c r="AE319" s="94">
        <f t="shared" si="93"/>
        <v>0</v>
      </c>
      <c r="AF319" s="75"/>
      <c r="AG319" s="75"/>
      <c r="AH319" s="75"/>
      <c r="AI319" s="75"/>
      <c r="AJ319" s="76">
        <f t="shared" si="93"/>
        <v>0</v>
      </c>
      <c r="AK319" s="75">
        <f t="shared" si="93"/>
        <v>0</v>
      </c>
      <c r="AL319" s="75">
        <f t="shared" si="93"/>
        <v>0</v>
      </c>
      <c r="AM319" s="75">
        <f t="shared" si="93"/>
        <v>0</v>
      </c>
      <c r="AN319" s="75">
        <f t="shared" si="93"/>
        <v>0</v>
      </c>
      <c r="AO319" s="75">
        <f t="shared" si="93"/>
        <v>0</v>
      </c>
      <c r="AP319" s="75">
        <f t="shared" si="93"/>
        <v>0</v>
      </c>
      <c r="AQ319" s="114"/>
      <c r="AR319" s="114"/>
      <c r="AS319" s="76">
        <f>SUBTOTAL(9,AS320:AS321)</f>
        <v>0</v>
      </c>
    </row>
    <row r="320" spans="1:45" s="24" customFormat="1" ht="78.75">
      <c r="A320" s="20"/>
      <c r="B320" s="27" t="s">
        <v>212</v>
      </c>
      <c r="C320" s="22"/>
      <c r="D320" s="23"/>
      <c r="E320" s="23"/>
      <c r="F320" s="23"/>
      <c r="G320" s="77"/>
      <c r="H320" s="77"/>
      <c r="I320" s="77"/>
      <c r="J320" s="77"/>
      <c r="K320" s="77"/>
      <c r="L320" s="77"/>
      <c r="M320" s="77"/>
      <c r="N320" s="77"/>
      <c r="O320" s="79"/>
      <c r="P320" s="77"/>
      <c r="Q320" s="80">
        <v>0.19800000000000001</v>
      </c>
      <c r="R320" s="80"/>
      <c r="S320" s="80">
        <f>Q320</f>
        <v>0.19800000000000001</v>
      </c>
      <c r="T320" s="80"/>
      <c r="U320" s="80"/>
      <c r="V320" s="80"/>
      <c r="W320" s="80"/>
      <c r="X320" s="80"/>
      <c r="Y320" s="80"/>
      <c r="Z320" s="106"/>
      <c r="AA320" s="106">
        <f t="shared" si="81"/>
        <v>0</v>
      </c>
      <c r="AB320" s="80"/>
      <c r="AC320" s="77"/>
      <c r="AD320" s="77"/>
      <c r="AE320" s="79"/>
      <c r="AF320" s="77"/>
      <c r="AG320" s="77"/>
      <c r="AH320" s="77"/>
      <c r="AI320" s="77"/>
      <c r="AJ320" s="80"/>
      <c r="AK320" s="77"/>
      <c r="AL320" s="77"/>
      <c r="AM320" s="77"/>
      <c r="AN320" s="77"/>
      <c r="AO320" s="77"/>
      <c r="AP320" s="77"/>
      <c r="AQ320" s="115"/>
      <c r="AR320" s="115"/>
      <c r="AS320" s="80">
        <v>0</v>
      </c>
    </row>
    <row r="321" spans="1:45" s="24" customFormat="1" ht="47.25">
      <c r="A321" s="20"/>
      <c r="B321" s="42" t="s">
        <v>213</v>
      </c>
      <c r="C321" s="22"/>
      <c r="D321" s="23"/>
      <c r="E321" s="23"/>
      <c r="F321" s="23"/>
      <c r="G321" s="77"/>
      <c r="H321" s="77"/>
      <c r="I321" s="77"/>
      <c r="J321" s="77"/>
      <c r="K321" s="77"/>
      <c r="L321" s="77"/>
      <c r="M321" s="77"/>
      <c r="N321" s="77"/>
      <c r="O321" s="79"/>
      <c r="P321" s="77"/>
      <c r="Q321" s="80">
        <v>25.95</v>
      </c>
      <c r="R321" s="80"/>
      <c r="S321" s="80"/>
      <c r="T321" s="80"/>
      <c r="U321" s="80">
        <f>Q321</f>
        <v>25.95</v>
      </c>
      <c r="V321" s="80"/>
      <c r="W321" s="80"/>
      <c r="X321" s="80"/>
      <c r="Y321" s="80"/>
      <c r="Z321" s="126">
        <v>25</v>
      </c>
      <c r="AA321" s="106">
        <f t="shared" si="81"/>
        <v>29.5</v>
      </c>
      <c r="AB321" s="80"/>
      <c r="AC321" s="77"/>
      <c r="AD321" s="77"/>
      <c r="AE321" s="79"/>
      <c r="AF321" s="77"/>
      <c r="AG321" s="77"/>
      <c r="AH321" s="77"/>
      <c r="AI321" s="77"/>
      <c r="AJ321" s="80"/>
      <c r="AK321" s="77"/>
      <c r="AL321" s="77"/>
      <c r="AM321" s="77"/>
      <c r="AN321" s="77"/>
      <c r="AO321" s="77"/>
      <c r="AP321" s="77"/>
      <c r="AQ321" s="78" t="s">
        <v>320</v>
      </c>
      <c r="AR321" s="78" t="s">
        <v>321</v>
      </c>
      <c r="AS321" s="80">
        <v>0</v>
      </c>
    </row>
    <row r="322" spans="1:45" s="17" customFormat="1">
      <c r="A322" s="8" t="s">
        <v>90</v>
      </c>
      <c r="B322" s="15" t="s">
        <v>61</v>
      </c>
      <c r="C322" s="14"/>
      <c r="D322" s="16">
        <f t="shared" ref="D322:Y322" si="94">SUBTOTAL(9,D323:D325)</f>
        <v>0</v>
      </c>
      <c r="E322" s="16">
        <f t="shared" si="94"/>
        <v>0</v>
      </c>
      <c r="F322" s="16">
        <f t="shared" si="94"/>
        <v>0</v>
      </c>
      <c r="G322" s="75"/>
      <c r="H322" s="75"/>
      <c r="I322" s="75"/>
      <c r="J322" s="75"/>
      <c r="K322" s="75"/>
      <c r="L322" s="75"/>
      <c r="M322" s="75"/>
      <c r="N322" s="75"/>
      <c r="O322" s="94">
        <f t="shared" si="94"/>
        <v>0</v>
      </c>
      <c r="P322" s="75">
        <f t="shared" si="94"/>
        <v>0</v>
      </c>
      <c r="Q322" s="76">
        <f t="shared" si="94"/>
        <v>0</v>
      </c>
      <c r="R322" s="76">
        <f t="shared" si="94"/>
        <v>0</v>
      </c>
      <c r="S322" s="76">
        <f t="shared" si="94"/>
        <v>0</v>
      </c>
      <c r="T322" s="76">
        <f t="shared" si="94"/>
        <v>0</v>
      </c>
      <c r="U322" s="76">
        <f t="shared" si="94"/>
        <v>0</v>
      </c>
      <c r="V322" s="76">
        <f t="shared" si="94"/>
        <v>0</v>
      </c>
      <c r="W322" s="76">
        <f t="shared" si="94"/>
        <v>0</v>
      </c>
      <c r="X322" s="76">
        <f t="shared" si="94"/>
        <v>0</v>
      </c>
      <c r="Y322" s="76">
        <f t="shared" si="94"/>
        <v>0</v>
      </c>
      <c r="Z322" s="127"/>
      <c r="AA322" s="106">
        <f t="shared" si="81"/>
        <v>0</v>
      </c>
      <c r="AB322" s="114"/>
      <c r="AC322" s="114"/>
      <c r="AD322" s="114"/>
      <c r="AE322" s="114"/>
      <c r="AF322" s="114"/>
      <c r="AG322" s="114"/>
      <c r="AH322" s="114"/>
      <c r="AI322" s="114"/>
      <c r="AJ322" s="114"/>
      <c r="AK322" s="114"/>
      <c r="AL322" s="114"/>
      <c r="AM322" s="114"/>
      <c r="AN322" s="114"/>
      <c r="AO322" s="114"/>
      <c r="AP322" s="114"/>
      <c r="AQ322" s="114"/>
      <c r="AR322" s="114"/>
      <c r="AS322" s="76">
        <f>SUBTOTAL(9,AS323:AS325)</f>
        <v>0</v>
      </c>
    </row>
    <row r="323" spans="1:45" s="24" customFormat="1">
      <c r="A323" s="20"/>
      <c r="B323" s="43"/>
      <c r="C323" s="22"/>
      <c r="D323" s="23"/>
      <c r="E323" s="23"/>
      <c r="F323" s="23"/>
      <c r="G323" s="77"/>
      <c r="H323" s="77"/>
      <c r="I323" s="77"/>
      <c r="J323" s="77"/>
      <c r="K323" s="77"/>
      <c r="L323" s="77"/>
      <c r="M323" s="77"/>
      <c r="N323" s="77"/>
      <c r="O323" s="79"/>
      <c r="P323" s="77"/>
      <c r="Q323" s="80"/>
      <c r="R323" s="80"/>
      <c r="S323" s="80"/>
      <c r="T323" s="80"/>
      <c r="U323" s="80"/>
      <c r="V323" s="80"/>
      <c r="W323" s="80"/>
      <c r="X323" s="80"/>
      <c r="Y323" s="80"/>
      <c r="Z323" s="127"/>
      <c r="AA323" s="106">
        <f t="shared" si="81"/>
        <v>0</v>
      </c>
      <c r="AB323" s="115"/>
      <c r="AC323" s="115"/>
      <c r="AD323" s="115"/>
      <c r="AE323" s="115"/>
      <c r="AF323" s="115"/>
      <c r="AG323" s="115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80"/>
    </row>
    <row r="324" spans="1:45" s="24" customFormat="1">
      <c r="A324" s="20"/>
      <c r="B324" s="43"/>
      <c r="C324" s="22"/>
      <c r="D324" s="23"/>
      <c r="E324" s="23"/>
      <c r="F324" s="23"/>
      <c r="G324" s="77"/>
      <c r="H324" s="77"/>
      <c r="I324" s="77"/>
      <c r="J324" s="77"/>
      <c r="K324" s="77"/>
      <c r="L324" s="77"/>
      <c r="M324" s="77"/>
      <c r="N324" s="77"/>
      <c r="O324" s="79"/>
      <c r="P324" s="77"/>
      <c r="Q324" s="80"/>
      <c r="R324" s="80"/>
      <c r="S324" s="80"/>
      <c r="T324" s="80"/>
      <c r="U324" s="80"/>
      <c r="V324" s="80"/>
      <c r="W324" s="80"/>
      <c r="X324" s="80"/>
      <c r="Y324" s="80"/>
      <c r="Z324" s="127"/>
      <c r="AA324" s="106">
        <f t="shared" si="81"/>
        <v>0</v>
      </c>
      <c r="AB324" s="80"/>
      <c r="AC324" s="77"/>
      <c r="AD324" s="77"/>
      <c r="AE324" s="79"/>
      <c r="AF324" s="77"/>
      <c r="AG324" s="77"/>
      <c r="AH324" s="77"/>
      <c r="AI324" s="77"/>
      <c r="AJ324" s="80"/>
      <c r="AK324" s="77"/>
      <c r="AL324" s="77"/>
      <c r="AM324" s="77"/>
      <c r="AN324" s="77"/>
      <c r="AO324" s="77"/>
      <c r="AP324" s="77"/>
      <c r="AQ324" s="115"/>
      <c r="AR324" s="115"/>
      <c r="AS324" s="80"/>
    </row>
    <row r="325" spans="1:45" s="24" customFormat="1">
      <c r="A325" s="20"/>
      <c r="B325" s="43"/>
      <c r="C325" s="22"/>
      <c r="D325" s="23"/>
      <c r="E325" s="23"/>
      <c r="F325" s="23"/>
      <c r="G325" s="77"/>
      <c r="H325" s="77"/>
      <c r="I325" s="77"/>
      <c r="J325" s="77"/>
      <c r="K325" s="77"/>
      <c r="L325" s="77"/>
      <c r="M325" s="77"/>
      <c r="N325" s="77"/>
      <c r="O325" s="79"/>
      <c r="P325" s="77"/>
      <c r="Q325" s="80"/>
      <c r="R325" s="80"/>
      <c r="S325" s="80"/>
      <c r="T325" s="80"/>
      <c r="U325" s="80"/>
      <c r="V325" s="80"/>
      <c r="W325" s="80"/>
      <c r="X325" s="80"/>
      <c r="Y325" s="80"/>
      <c r="Z325" s="127"/>
      <c r="AA325" s="106">
        <f t="shared" si="81"/>
        <v>0</v>
      </c>
      <c r="AB325" s="80"/>
      <c r="AC325" s="77"/>
      <c r="AD325" s="77"/>
      <c r="AE325" s="79"/>
      <c r="AF325" s="77"/>
      <c r="AG325" s="77"/>
      <c r="AH325" s="77"/>
      <c r="AI325" s="77"/>
      <c r="AJ325" s="80"/>
      <c r="AK325" s="77"/>
      <c r="AL325" s="77"/>
      <c r="AM325" s="77"/>
      <c r="AN325" s="77"/>
      <c r="AO325" s="77"/>
      <c r="AP325" s="77"/>
      <c r="AQ325" s="115"/>
      <c r="AR325" s="115"/>
      <c r="AS325" s="80"/>
    </row>
    <row r="326" spans="1:45" s="17" customFormat="1">
      <c r="A326" s="8" t="s">
        <v>91</v>
      </c>
      <c r="B326" s="32" t="s">
        <v>66</v>
      </c>
      <c r="C326" s="16"/>
      <c r="D326" s="16">
        <f>SUBTOTAL(9,D327:D328)</f>
        <v>0</v>
      </c>
      <c r="E326" s="16">
        <f>SUBTOTAL(9,E327:E328)</f>
        <v>0</v>
      </c>
      <c r="F326" s="16">
        <f>SUBTOTAL(9,F327:F328)</f>
        <v>0</v>
      </c>
      <c r="G326" s="75"/>
      <c r="H326" s="75"/>
      <c r="I326" s="75"/>
      <c r="J326" s="75"/>
      <c r="K326" s="75"/>
      <c r="L326" s="75"/>
      <c r="M326" s="75"/>
      <c r="N326" s="75"/>
      <c r="O326" s="94">
        <f t="shared" ref="O326:Y326" si="95">SUBTOTAL(9,O327:O328)</f>
        <v>0</v>
      </c>
      <c r="P326" s="75">
        <f t="shared" si="95"/>
        <v>0</v>
      </c>
      <c r="Q326" s="76">
        <f t="shared" si="95"/>
        <v>10.922000000000001</v>
      </c>
      <c r="R326" s="76">
        <f t="shared" si="95"/>
        <v>10.703560000000001</v>
      </c>
      <c r="S326" s="76">
        <f t="shared" si="95"/>
        <v>0</v>
      </c>
      <c r="T326" s="76">
        <f t="shared" si="95"/>
        <v>0</v>
      </c>
      <c r="U326" s="76">
        <f t="shared" si="95"/>
        <v>0.21844000000000002</v>
      </c>
      <c r="V326" s="76">
        <f t="shared" si="95"/>
        <v>0</v>
      </c>
      <c r="W326" s="76">
        <f t="shared" si="95"/>
        <v>0</v>
      </c>
      <c r="X326" s="76">
        <f t="shared" si="95"/>
        <v>0</v>
      </c>
      <c r="Y326" s="76">
        <f t="shared" si="95"/>
        <v>0</v>
      </c>
      <c r="Z326" s="127"/>
      <c r="AA326" s="106">
        <f t="shared" si="81"/>
        <v>0</v>
      </c>
      <c r="AB326" s="114"/>
      <c r="AC326" s="114"/>
      <c r="AD326" s="114"/>
      <c r="AE326" s="114"/>
      <c r="AF326" s="114"/>
      <c r="AG326" s="114"/>
      <c r="AH326" s="114"/>
      <c r="AI326" s="114"/>
      <c r="AJ326" s="114"/>
      <c r="AK326" s="114"/>
      <c r="AL326" s="114"/>
      <c r="AM326" s="114"/>
      <c r="AN326" s="114"/>
      <c r="AO326" s="114"/>
      <c r="AP326" s="114"/>
      <c r="AQ326" s="114"/>
      <c r="AR326" s="114"/>
      <c r="AS326" s="76">
        <f>SUBTOTAL(9,AS327:AS328)</f>
        <v>0</v>
      </c>
    </row>
    <row r="327" spans="1:45" s="24" customFormat="1" ht="47.25">
      <c r="A327" s="20"/>
      <c r="B327" s="27" t="s">
        <v>214</v>
      </c>
      <c r="C327" s="23"/>
      <c r="D327" s="23"/>
      <c r="E327" s="23"/>
      <c r="F327" s="23"/>
      <c r="G327" s="77"/>
      <c r="H327" s="77"/>
      <c r="I327" s="77"/>
      <c r="J327" s="77"/>
      <c r="K327" s="77"/>
      <c r="L327" s="77"/>
      <c r="M327" s="77"/>
      <c r="N327" s="77"/>
      <c r="O327" s="79"/>
      <c r="P327" s="77"/>
      <c r="Q327" s="80">
        <v>10.755000000000001</v>
      </c>
      <c r="R327" s="80">
        <f>Q327-U327</f>
        <v>10.539900000000001</v>
      </c>
      <c r="S327" s="80"/>
      <c r="T327" s="80"/>
      <c r="U327" s="80">
        <f>Q327*0.02</f>
        <v>0.21510000000000001</v>
      </c>
      <c r="V327" s="80"/>
      <c r="W327" s="80"/>
      <c r="X327" s="80"/>
      <c r="Y327" s="80"/>
      <c r="Z327" s="126">
        <v>12.965999999999999</v>
      </c>
      <c r="AA327" s="106">
        <f t="shared" si="81"/>
        <v>15.299879999999998</v>
      </c>
      <c r="AB327" s="80"/>
      <c r="AC327" s="77"/>
      <c r="AD327" s="77"/>
      <c r="AE327" s="79"/>
      <c r="AF327" s="77"/>
      <c r="AG327" s="77"/>
      <c r="AH327" s="77"/>
      <c r="AI327" s="77"/>
      <c r="AJ327" s="80"/>
      <c r="AK327" s="77"/>
      <c r="AL327" s="77"/>
      <c r="AM327" s="77" t="s">
        <v>253</v>
      </c>
      <c r="AN327" s="77"/>
      <c r="AO327" s="77"/>
      <c r="AP327" s="77"/>
      <c r="AQ327" s="78" t="s">
        <v>311</v>
      </c>
      <c r="AR327" s="130" t="s">
        <v>310</v>
      </c>
      <c r="AS327" s="80">
        <v>0</v>
      </c>
    </row>
    <row r="328" spans="1:45" s="24" customFormat="1" ht="78.75">
      <c r="A328" s="20"/>
      <c r="B328" s="27" t="s">
        <v>215</v>
      </c>
      <c r="C328" s="23"/>
      <c r="D328" s="23"/>
      <c r="E328" s="23"/>
      <c r="F328" s="23"/>
      <c r="G328" s="77"/>
      <c r="H328" s="77"/>
      <c r="I328" s="77"/>
      <c r="J328" s="77"/>
      <c r="K328" s="77"/>
      <c r="L328" s="77"/>
      <c r="M328" s="77"/>
      <c r="N328" s="77"/>
      <c r="O328" s="79"/>
      <c r="P328" s="77"/>
      <c r="Q328" s="80">
        <v>0.16700000000000001</v>
      </c>
      <c r="R328" s="80">
        <f>Q328-U328</f>
        <v>0.16366</v>
      </c>
      <c r="S328" s="80"/>
      <c r="T328" s="80"/>
      <c r="U328" s="80">
        <f>Q328*0.02</f>
        <v>3.3400000000000001E-3</v>
      </c>
      <c r="V328" s="80"/>
      <c r="W328" s="80"/>
      <c r="X328" s="80"/>
      <c r="Y328" s="80"/>
      <c r="Z328" s="127"/>
      <c r="AA328" s="106">
        <f t="shared" si="81"/>
        <v>0</v>
      </c>
      <c r="AB328" s="115"/>
      <c r="AC328" s="115"/>
      <c r="AD328" s="115"/>
      <c r="AE328" s="115"/>
      <c r="AF328" s="115"/>
      <c r="AG328" s="115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80">
        <v>0</v>
      </c>
    </row>
    <row r="329" spans="1:45" s="48" customFormat="1" ht="31.5">
      <c r="A329" s="44" t="s">
        <v>92</v>
      </c>
      <c r="B329" s="45" t="s">
        <v>68</v>
      </c>
      <c r="C329" s="46"/>
      <c r="D329" s="47">
        <f t="shared" ref="D329:Y329" si="96">SUBTOTAL(9,D330:D334)</f>
        <v>0</v>
      </c>
      <c r="E329" s="47">
        <f t="shared" si="96"/>
        <v>0</v>
      </c>
      <c r="F329" s="47">
        <f t="shared" si="96"/>
        <v>0</v>
      </c>
      <c r="G329" s="84"/>
      <c r="H329" s="84"/>
      <c r="I329" s="84"/>
      <c r="J329" s="84"/>
      <c r="K329" s="84"/>
      <c r="L329" s="84"/>
      <c r="M329" s="84"/>
      <c r="N329" s="84"/>
      <c r="O329" s="95">
        <f t="shared" si="96"/>
        <v>0</v>
      </c>
      <c r="P329" s="84">
        <f t="shared" si="96"/>
        <v>0</v>
      </c>
      <c r="Q329" s="85">
        <f t="shared" si="96"/>
        <v>0</v>
      </c>
      <c r="R329" s="85">
        <f t="shared" si="96"/>
        <v>0</v>
      </c>
      <c r="S329" s="85">
        <f t="shared" si="96"/>
        <v>0</v>
      </c>
      <c r="T329" s="85">
        <f t="shared" si="96"/>
        <v>0</v>
      </c>
      <c r="U329" s="85">
        <f t="shared" si="96"/>
        <v>0</v>
      </c>
      <c r="V329" s="85">
        <f t="shared" si="96"/>
        <v>0</v>
      </c>
      <c r="W329" s="85">
        <f t="shared" si="96"/>
        <v>0</v>
      </c>
      <c r="X329" s="85">
        <f t="shared" si="96"/>
        <v>0</v>
      </c>
      <c r="Y329" s="85">
        <f t="shared" si="96"/>
        <v>0</v>
      </c>
      <c r="Z329" s="127"/>
      <c r="AA329" s="106">
        <f t="shared" si="81"/>
        <v>0</v>
      </c>
      <c r="AB329" s="117"/>
      <c r="AC329" s="117"/>
      <c r="AD329" s="117"/>
      <c r="AE329" s="117"/>
      <c r="AF329" s="117"/>
      <c r="AG329" s="117"/>
      <c r="AH329" s="117"/>
      <c r="AI329" s="117"/>
      <c r="AJ329" s="117"/>
      <c r="AK329" s="117"/>
      <c r="AL329" s="117"/>
      <c r="AM329" s="117"/>
      <c r="AN329" s="117"/>
      <c r="AO329" s="117"/>
      <c r="AP329" s="117"/>
      <c r="AQ329" s="117"/>
      <c r="AR329" s="117"/>
      <c r="AS329" s="85">
        <f>SUBTOTAL(9,AS330:AS334)</f>
        <v>0</v>
      </c>
    </row>
    <row r="330" spans="1:45" s="24" customFormat="1">
      <c r="A330" s="20"/>
      <c r="B330" s="26"/>
      <c r="C330" s="22"/>
      <c r="D330" s="23"/>
      <c r="E330" s="23"/>
      <c r="F330" s="23"/>
      <c r="G330" s="77"/>
      <c r="H330" s="77"/>
      <c r="I330" s="77"/>
      <c r="J330" s="77"/>
      <c r="K330" s="77"/>
      <c r="L330" s="77"/>
      <c r="M330" s="77"/>
      <c r="N330" s="77"/>
      <c r="O330" s="79"/>
      <c r="P330" s="77"/>
      <c r="Q330" s="80"/>
      <c r="R330" s="80"/>
      <c r="S330" s="80"/>
      <c r="T330" s="80"/>
      <c r="U330" s="80"/>
      <c r="V330" s="80"/>
      <c r="W330" s="80"/>
      <c r="X330" s="80"/>
      <c r="Y330" s="80"/>
      <c r="Z330" s="127"/>
      <c r="AA330" s="106">
        <f t="shared" si="81"/>
        <v>0</v>
      </c>
      <c r="AB330" s="115"/>
      <c r="AC330" s="115"/>
      <c r="AD330" s="115"/>
      <c r="AE330" s="115"/>
      <c r="AF330" s="115"/>
      <c r="AG330" s="115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80"/>
    </row>
    <row r="331" spans="1:45" s="24" customFormat="1">
      <c r="A331" s="20"/>
      <c r="B331" s="26"/>
      <c r="C331" s="22"/>
      <c r="D331" s="23"/>
      <c r="E331" s="23"/>
      <c r="F331" s="23"/>
      <c r="G331" s="77"/>
      <c r="H331" s="77"/>
      <c r="I331" s="77"/>
      <c r="J331" s="77"/>
      <c r="K331" s="77"/>
      <c r="L331" s="77"/>
      <c r="M331" s="77"/>
      <c r="N331" s="77"/>
      <c r="O331" s="79"/>
      <c r="P331" s="77"/>
      <c r="Q331" s="80"/>
      <c r="R331" s="80"/>
      <c r="S331" s="80"/>
      <c r="T331" s="80"/>
      <c r="U331" s="80"/>
      <c r="V331" s="80"/>
      <c r="W331" s="80"/>
      <c r="X331" s="80"/>
      <c r="Y331" s="80"/>
      <c r="Z331" s="127"/>
      <c r="AA331" s="106">
        <f t="shared" si="81"/>
        <v>0</v>
      </c>
      <c r="AB331" s="80"/>
      <c r="AC331" s="77"/>
      <c r="AD331" s="77"/>
      <c r="AE331" s="79"/>
      <c r="AF331" s="77"/>
      <c r="AG331" s="77"/>
      <c r="AH331" s="77"/>
      <c r="AI331" s="77"/>
      <c r="AJ331" s="80"/>
      <c r="AK331" s="77"/>
      <c r="AL331" s="77"/>
      <c r="AM331" s="77"/>
      <c r="AN331" s="77"/>
      <c r="AO331" s="77"/>
      <c r="AP331" s="77"/>
      <c r="AQ331" s="115"/>
      <c r="AR331" s="115"/>
      <c r="AS331" s="80"/>
    </row>
    <row r="332" spans="1:45" s="24" customFormat="1">
      <c r="A332" s="20"/>
      <c r="B332" s="26"/>
      <c r="C332" s="22"/>
      <c r="D332" s="23"/>
      <c r="E332" s="23"/>
      <c r="F332" s="23"/>
      <c r="G332" s="77"/>
      <c r="H332" s="77"/>
      <c r="I332" s="77"/>
      <c r="J332" s="77"/>
      <c r="K332" s="77"/>
      <c r="L332" s="77"/>
      <c r="M332" s="77"/>
      <c r="N332" s="77"/>
      <c r="O332" s="79"/>
      <c r="P332" s="77"/>
      <c r="Q332" s="80"/>
      <c r="R332" s="80"/>
      <c r="S332" s="80"/>
      <c r="T332" s="80"/>
      <c r="U332" s="80"/>
      <c r="V332" s="80"/>
      <c r="W332" s="80"/>
      <c r="X332" s="80"/>
      <c r="Y332" s="80"/>
      <c r="Z332" s="127"/>
      <c r="AA332" s="106">
        <f t="shared" si="81"/>
        <v>0</v>
      </c>
      <c r="AB332" s="80"/>
      <c r="AC332" s="77"/>
      <c r="AD332" s="77"/>
      <c r="AE332" s="79"/>
      <c r="AF332" s="77"/>
      <c r="AG332" s="77"/>
      <c r="AH332" s="77"/>
      <c r="AI332" s="77"/>
      <c r="AJ332" s="80"/>
      <c r="AK332" s="77"/>
      <c r="AL332" s="77"/>
      <c r="AM332" s="77"/>
      <c r="AN332" s="77"/>
      <c r="AO332" s="77"/>
      <c r="AP332" s="77"/>
      <c r="AQ332" s="115"/>
      <c r="AR332" s="115"/>
      <c r="AS332" s="80"/>
    </row>
    <row r="333" spans="1:45" s="24" customFormat="1">
      <c r="A333" s="20"/>
      <c r="B333" s="49"/>
      <c r="C333" s="22"/>
      <c r="D333" s="23"/>
      <c r="E333" s="23"/>
      <c r="F333" s="23"/>
      <c r="G333" s="77"/>
      <c r="H333" s="77"/>
      <c r="I333" s="77"/>
      <c r="J333" s="77"/>
      <c r="K333" s="77"/>
      <c r="L333" s="77"/>
      <c r="M333" s="77"/>
      <c r="N333" s="77"/>
      <c r="O333" s="79"/>
      <c r="P333" s="77"/>
      <c r="Q333" s="80"/>
      <c r="R333" s="80"/>
      <c r="S333" s="80"/>
      <c r="T333" s="80"/>
      <c r="U333" s="80"/>
      <c r="V333" s="80"/>
      <c r="W333" s="80"/>
      <c r="X333" s="80"/>
      <c r="Y333" s="80"/>
      <c r="Z333" s="127"/>
      <c r="AA333" s="106">
        <f t="shared" si="81"/>
        <v>0</v>
      </c>
      <c r="AB333" s="80"/>
      <c r="AC333" s="77"/>
      <c r="AD333" s="77"/>
      <c r="AE333" s="79"/>
      <c r="AF333" s="77"/>
      <c r="AG333" s="77"/>
      <c r="AH333" s="77"/>
      <c r="AI333" s="77"/>
      <c r="AJ333" s="80"/>
      <c r="AK333" s="77"/>
      <c r="AL333" s="77"/>
      <c r="AM333" s="77"/>
      <c r="AN333" s="77"/>
      <c r="AO333" s="77"/>
      <c r="AP333" s="77"/>
      <c r="AQ333" s="115"/>
      <c r="AR333" s="115"/>
      <c r="AS333" s="80"/>
    </row>
    <row r="334" spans="1:45" s="24" customFormat="1">
      <c r="A334" s="20"/>
      <c r="B334" s="49"/>
      <c r="C334" s="22"/>
      <c r="D334" s="23"/>
      <c r="E334" s="23"/>
      <c r="F334" s="23"/>
      <c r="G334" s="77"/>
      <c r="H334" s="77"/>
      <c r="I334" s="77"/>
      <c r="J334" s="77"/>
      <c r="K334" s="77"/>
      <c r="L334" s="77"/>
      <c r="M334" s="77"/>
      <c r="N334" s="77"/>
      <c r="O334" s="79"/>
      <c r="P334" s="77"/>
      <c r="Q334" s="80"/>
      <c r="R334" s="80"/>
      <c r="S334" s="80"/>
      <c r="T334" s="80"/>
      <c r="U334" s="80"/>
      <c r="V334" s="80"/>
      <c r="W334" s="80"/>
      <c r="X334" s="80"/>
      <c r="Y334" s="80"/>
      <c r="Z334" s="127"/>
      <c r="AA334" s="106">
        <f t="shared" si="81"/>
        <v>0</v>
      </c>
      <c r="AB334" s="80"/>
      <c r="AC334" s="77"/>
      <c r="AD334" s="77"/>
      <c r="AE334" s="79"/>
      <c r="AF334" s="77"/>
      <c r="AG334" s="77"/>
      <c r="AH334" s="77"/>
      <c r="AI334" s="77"/>
      <c r="AJ334" s="80"/>
      <c r="AK334" s="77"/>
      <c r="AL334" s="77"/>
      <c r="AM334" s="77"/>
      <c r="AN334" s="77"/>
      <c r="AO334" s="77"/>
      <c r="AP334" s="77"/>
      <c r="AQ334" s="115"/>
      <c r="AR334" s="115"/>
      <c r="AS334" s="80"/>
    </row>
    <row r="335" spans="1:45" s="48" customFormat="1" ht="31.5">
      <c r="A335" s="44" t="s">
        <v>93</v>
      </c>
      <c r="B335" s="101" t="s">
        <v>78</v>
      </c>
      <c r="C335" s="47"/>
      <c r="D335" s="47">
        <f t="shared" ref="D335:Y335" si="97">SUBTOTAL(9,D336:D338)</f>
        <v>0</v>
      </c>
      <c r="E335" s="47">
        <f t="shared" si="97"/>
        <v>0</v>
      </c>
      <c r="F335" s="47">
        <f t="shared" si="97"/>
        <v>0</v>
      </c>
      <c r="G335" s="84"/>
      <c r="H335" s="84"/>
      <c r="I335" s="84"/>
      <c r="J335" s="84"/>
      <c r="K335" s="84"/>
      <c r="L335" s="84"/>
      <c r="M335" s="84"/>
      <c r="N335" s="84"/>
      <c r="O335" s="95">
        <f t="shared" si="97"/>
        <v>0</v>
      </c>
      <c r="P335" s="84">
        <f t="shared" si="97"/>
        <v>0</v>
      </c>
      <c r="Q335" s="85">
        <f t="shared" si="97"/>
        <v>0</v>
      </c>
      <c r="R335" s="85">
        <f t="shared" si="97"/>
        <v>0</v>
      </c>
      <c r="S335" s="85">
        <f t="shared" si="97"/>
        <v>0</v>
      </c>
      <c r="T335" s="85">
        <f t="shared" si="97"/>
        <v>0</v>
      </c>
      <c r="U335" s="85">
        <f t="shared" si="97"/>
        <v>0</v>
      </c>
      <c r="V335" s="85">
        <f t="shared" si="97"/>
        <v>0</v>
      </c>
      <c r="W335" s="85">
        <f t="shared" si="97"/>
        <v>0</v>
      </c>
      <c r="X335" s="85">
        <f t="shared" si="97"/>
        <v>0</v>
      </c>
      <c r="Y335" s="85">
        <f t="shared" si="97"/>
        <v>0</v>
      </c>
      <c r="Z335" s="106"/>
      <c r="AA335" s="106">
        <f t="shared" ref="AA335:AA357" si="98">Z335*1.18</f>
        <v>0</v>
      </c>
      <c r="AB335" s="85"/>
      <c r="AC335" s="84"/>
      <c r="AD335" s="84"/>
      <c r="AE335" s="95">
        <f>SUBTOTAL(9,AE337:AE338)</f>
        <v>0</v>
      </c>
      <c r="AF335" s="84"/>
      <c r="AG335" s="84"/>
      <c r="AH335" s="84"/>
      <c r="AI335" s="84"/>
      <c r="AJ335" s="85">
        <f t="shared" ref="AJ335:AP335" si="99">SUBTOTAL(9,AJ337:AJ338)</f>
        <v>0</v>
      </c>
      <c r="AK335" s="84">
        <f t="shared" si="99"/>
        <v>0</v>
      </c>
      <c r="AL335" s="84">
        <f t="shared" si="99"/>
        <v>0</v>
      </c>
      <c r="AM335" s="84">
        <f t="shared" si="99"/>
        <v>0</v>
      </c>
      <c r="AN335" s="84">
        <f t="shared" si="99"/>
        <v>0</v>
      </c>
      <c r="AO335" s="84">
        <f t="shared" si="99"/>
        <v>0</v>
      </c>
      <c r="AP335" s="84">
        <f t="shared" si="99"/>
        <v>0</v>
      </c>
      <c r="AQ335" s="117"/>
      <c r="AR335" s="117"/>
      <c r="AS335" s="85">
        <f>SUBTOTAL(9,AS336:AS338)</f>
        <v>0</v>
      </c>
    </row>
    <row r="336" spans="1:45" s="24" customFormat="1">
      <c r="A336" s="20"/>
      <c r="B336" s="102"/>
      <c r="C336" s="23"/>
      <c r="D336" s="23"/>
      <c r="E336" s="23"/>
      <c r="F336" s="23"/>
      <c r="G336" s="77"/>
      <c r="H336" s="77"/>
      <c r="I336" s="77"/>
      <c r="J336" s="77"/>
      <c r="K336" s="77"/>
      <c r="L336" s="77"/>
      <c r="M336" s="77"/>
      <c r="N336" s="77"/>
      <c r="O336" s="79"/>
      <c r="P336" s="77"/>
      <c r="Q336" s="80"/>
      <c r="R336" s="80"/>
      <c r="S336" s="80"/>
      <c r="T336" s="80"/>
      <c r="U336" s="80"/>
      <c r="V336" s="80"/>
      <c r="W336" s="80"/>
      <c r="X336" s="80"/>
      <c r="Y336" s="80"/>
      <c r="Z336" s="128"/>
      <c r="AA336" s="106">
        <f t="shared" si="98"/>
        <v>0</v>
      </c>
      <c r="AR336" s="115"/>
      <c r="AS336" s="80"/>
    </row>
    <row r="337" spans="1:45" s="24" customFormat="1">
      <c r="A337" s="20"/>
      <c r="B337" s="102"/>
      <c r="C337" s="23"/>
      <c r="D337" s="23"/>
      <c r="E337" s="23"/>
      <c r="F337" s="23"/>
      <c r="G337" s="77"/>
      <c r="H337" s="77"/>
      <c r="I337" s="77"/>
      <c r="J337" s="77"/>
      <c r="K337" s="77"/>
      <c r="L337" s="77"/>
      <c r="M337" s="77"/>
      <c r="N337" s="77"/>
      <c r="O337" s="79"/>
      <c r="P337" s="77"/>
      <c r="Q337" s="80"/>
      <c r="R337" s="80"/>
      <c r="S337" s="80"/>
      <c r="T337" s="80"/>
      <c r="U337" s="80"/>
      <c r="V337" s="80"/>
      <c r="W337" s="80"/>
      <c r="X337" s="80"/>
      <c r="Y337" s="80"/>
      <c r="Z337" s="106"/>
      <c r="AA337" s="106">
        <f t="shared" si="98"/>
        <v>0</v>
      </c>
      <c r="AB337" s="80"/>
      <c r="AC337" s="77"/>
      <c r="AD337" s="77"/>
      <c r="AE337" s="79"/>
      <c r="AF337" s="77"/>
      <c r="AG337" s="77"/>
      <c r="AH337" s="77"/>
      <c r="AI337" s="77"/>
      <c r="AJ337" s="80"/>
      <c r="AK337" s="77"/>
      <c r="AL337" s="77"/>
      <c r="AM337" s="77"/>
      <c r="AN337" s="77"/>
      <c r="AO337" s="77"/>
      <c r="AP337" s="77"/>
      <c r="AQ337" s="115"/>
      <c r="AR337" s="115"/>
      <c r="AS337" s="80"/>
    </row>
    <row r="338" spans="1:45" s="24" customFormat="1">
      <c r="A338" s="20"/>
      <c r="B338" s="102"/>
      <c r="C338" s="23"/>
      <c r="D338" s="23"/>
      <c r="E338" s="23"/>
      <c r="F338" s="23"/>
      <c r="G338" s="77"/>
      <c r="H338" s="77"/>
      <c r="I338" s="77"/>
      <c r="J338" s="77"/>
      <c r="K338" s="77"/>
      <c r="L338" s="77"/>
      <c r="M338" s="77"/>
      <c r="N338" s="77"/>
      <c r="O338" s="79"/>
      <c r="P338" s="77"/>
      <c r="Q338" s="80"/>
      <c r="R338" s="80"/>
      <c r="S338" s="80"/>
      <c r="T338" s="80"/>
      <c r="U338" s="80"/>
      <c r="V338" s="80"/>
      <c r="W338" s="80"/>
      <c r="X338" s="80"/>
      <c r="Y338" s="80"/>
      <c r="Z338" s="127"/>
      <c r="AA338" s="106">
        <f t="shared" si="98"/>
        <v>0</v>
      </c>
      <c r="AB338" s="115"/>
      <c r="AC338" s="115"/>
      <c r="AD338" s="115"/>
      <c r="AE338" s="115"/>
      <c r="AF338" s="115"/>
      <c r="AG338" s="115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80"/>
    </row>
    <row r="339" spans="1:45" s="48" customFormat="1" ht="31.5">
      <c r="A339" s="44" t="s">
        <v>94</v>
      </c>
      <c r="B339" s="101" t="s">
        <v>80</v>
      </c>
      <c r="C339" s="47"/>
      <c r="D339" s="47">
        <f t="shared" ref="D339:AP339" si="100">SUBTOTAL(9,D340:D341)</f>
        <v>0</v>
      </c>
      <c r="E339" s="47">
        <f t="shared" si="100"/>
        <v>0</v>
      </c>
      <c r="F339" s="47">
        <f t="shared" si="100"/>
        <v>0</v>
      </c>
      <c r="G339" s="84"/>
      <c r="H339" s="84"/>
      <c r="I339" s="84"/>
      <c r="J339" s="84"/>
      <c r="K339" s="84"/>
      <c r="L339" s="84"/>
      <c r="M339" s="84"/>
      <c r="N339" s="84"/>
      <c r="O339" s="95">
        <f t="shared" si="100"/>
        <v>0</v>
      </c>
      <c r="P339" s="84">
        <f t="shared" si="100"/>
        <v>0</v>
      </c>
      <c r="Q339" s="85">
        <f t="shared" si="100"/>
        <v>0</v>
      </c>
      <c r="R339" s="85">
        <f t="shared" si="100"/>
        <v>0</v>
      </c>
      <c r="S339" s="85">
        <f t="shared" si="100"/>
        <v>0</v>
      </c>
      <c r="T339" s="85">
        <f t="shared" si="100"/>
        <v>0</v>
      </c>
      <c r="U339" s="85">
        <f t="shared" si="100"/>
        <v>0</v>
      </c>
      <c r="V339" s="85">
        <f t="shared" si="100"/>
        <v>0</v>
      </c>
      <c r="W339" s="85">
        <f t="shared" si="100"/>
        <v>0</v>
      </c>
      <c r="X339" s="85">
        <f t="shared" si="100"/>
        <v>0</v>
      </c>
      <c r="Y339" s="85">
        <f t="shared" si="100"/>
        <v>0</v>
      </c>
      <c r="Z339" s="106"/>
      <c r="AA339" s="106">
        <f t="shared" si="98"/>
        <v>0</v>
      </c>
      <c r="AB339" s="85"/>
      <c r="AC339" s="84"/>
      <c r="AD339" s="84"/>
      <c r="AE339" s="95">
        <f t="shared" si="100"/>
        <v>0</v>
      </c>
      <c r="AF339" s="84"/>
      <c r="AG339" s="84"/>
      <c r="AH339" s="84"/>
      <c r="AI339" s="84"/>
      <c r="AJ339" s="85">
        <f t="shared" si="100"/>
        <v>0</v>
      </c>
      <c r="AK339" s="84">
        <f t="shared" si="100"/>
        <v>0</v>
      </c>
      <c r="AL339" s="84">
        <f>SUBTOTAL(9,AL340:AL341)</f>
        <v>0</v>
      </c>
      <c r="AM339" s="84">
        <f t="shared" si="100"/>
        <v>0</v>
      </c>
      <c r="AN339" s="84">
        <f t="shared" si="100"/>
        <v>0</v>
      </c>
      <c r="AO339" s="84">
        <f t="shared" si="100"/>
        <v>0</v>
      </c>
      <c r="AP339" s="84">
        <f t="shared" si="100"/>
        <v>0</v>
      </c>
      <c r="AQ339" s="117"/>
      <c r="AR339" s="117"/>
      <c r="AS339" s="85">
        <f>SUBTOTAL(9,AS340:AS341)</f>
        <v>0</v>
      </c>
    </row>
    <row r="340" spans="1:45" s="24" customFormat="1">
      <c r="A340" s="20"/>
      <c r="B340" s="102"/>
      <c r="C340" s="23"/>
      <c r="D340" s="23"/>
      <c r="E340" s="23"/>
      <c r="F340" s="23"/>
      <c r="G340" s="77"/>
      <c r="H340" s="77"/>
      <c r="I340" s="77"/>
      <c r="J340" s="77"/>
      <c r="K340" s="77"/>
      <c r="L340" s="77"/>
      <c r="M340" s="77"/>
      <c r="N340" s="77"/>
      <c r="O340" s="79"/>
      <c r="P340" s="77"/>
      <c r="Q340" s="80"/>
      <c r="R340" s="80"/>
      <c r="S340" s="80"/>
      <c r="T340" s="80"/>
      <c r="U340" s="80"/>
      <c r="V340" s="80"/>
      <c r="W340" s="80"/>
      <c r="X340" s="80"/>
      <c r="Y340" s="80"/>
      <c r="Z340" s="106"/>
      <c r="AA340" s="106">
        <f t="shared" si="98"/>
        <v>0</v>
      </c>
      <c r="AB340" s="80"/>
      <c r="AC340" s="77"/>
      <c r="AD340" s="77"/>
      <c r="AE340" s="79"/>
      <c r="AF340" s="77"/>
      <c r="AG340" s="77"/>
      <c r="AH340" s="77"/>
      <c r="AI340" s="77"/>
      <c r="AJ340" s="80"/>
      <c r="AK340" s="77"/>
      <c r="AL340" s="77"/>
      <c r="AM340" s="77"/>
      <c r="AN340" s="77"/>
      <c r="AO340" s="77"/>
      <c r="AP340" s="77"/>
      <c r="AQ340" s="115"/>
      <c r="AR340" s="115"/>
      <c r="AS340" s="80"/>
    </row>
    <row r="341" spans="1:45" s="24" customFormat="1">
      <c r="A341" s="20"/>
      <c r="B341" s="102"/>
      <c r="C341" s="23"/>
      <c r="D341" s="23"/>
      <c r="E341" s="23"/>
      <c r="F341" s="23"/>
      <c r="G341" s="77"/>
      <c r="H341" s="77"/>
      <c r="I341" s="77"/>
      <c r="J341" s="77"/>
      <c r="K341" s="77"/>
      <c r="L341" s="77"/>
      <c r="M341" s="77"/>
      <c r="N341" s="77"/>
      <c r="O341" s="79"/>
      <c r="P341" s="77"/>
      <c r="Q341" s="80"/>
      <c r="R341" s="80"/>
      <c r="S341" s="80"/>
      <c r="T341" s="80"/>
      <c r="U341" s="80"/>
      <c r="V341" s="80"/>
      <c r="W341" s="80"/>
      <c r="X341" s="80"/>
      <c r="Y341" s="80"/>
      <c r="Z341" s="106"/>
      <c r="AA341" s="106">
        <f t="shared" si="98"/>
        <v>0</v>
      </c>
      <c r="AB341" s="80"/>
      <c r="AC341" s="77"/>
      <c r="AD341" s="77"/>
      <c r="AE341" s="79"/>
      <c r="AF341" s="77"/>
      <c r="AG341" s="77"/>
      <c r="AH341" s="77"/>
      <c r="AI341" s="77"/>
      <c r="AJ341" s="80"/>
      <c r="AK341" s="77"/>
      <c r="AL341" s="77"/>
      <c r="AM341" s="77"/>
      <c r="AN341" s="77"/>
      <c r="AO341" s="77"/>
      <c r="AP341" s="77"/>
      <c r="AQ341" s="115"/>
      <c r="AR341" s="115"/>
      <c r="AS341" s="80"/>
    </row>
    <row r="342" spans="1:45" s="48" customFormat="1" ht="31.5">
      <c r="A342" s="44" t="s">
        <v>95</v>
      </c>
      <c r="B342" s="103" t="s">
        <v>82</v>
      </c>
      <c r="C342" s="51"/>
      <c r="D342" s="47">
        <f>SUBTOTAL(9,D343:D343)</f>
        <v>0</v>
      </c>
      <c r="E342" s="47">
        <f>SUBTOTAL(9,E343:E343)</f>
        <v>0</v>
      </c>
      <c r="F342" s="47">
        <f>SUBTOTAL(9,F343:F343)</f>
        <v>0</v>
      </c>
      <c r="G342" s="84"/>
      <c r="H342" s="84"/>
      <c r="I342" s="84"/>
      <c r="J342" s="84"/>
      <c r="K342" s="84"/>
      <c r="L342" s="84"/>
      <c r="M342" s="84"/>
      <c r="N342" s="84"/>
      <c r="O342" s="95">
        <f t="shared" ref="O342:Y342" si="101">SUBTOTAL(9,O343:O343)</f>
        <v>0</v>
      </c>
      <c r="P342" s="84">
        <f t="shared" si="101"/>
        <v>0</v>
      </c>
      <c r="Q342" s="85">
        <f t="shared" si="101"/>
        <v>19.838000000000001</v>
      </c>
      <c r="R342" s="85">
        <f t="shared" si="101"/>
        <v>0</v>
      </c>
      <c r="S342" s="85">
        <f t="shared" si="101"/>
        <v>0</v>
      </c>
      <c r="T342" s="85">
        <f t="shared" si="101"/>
        <v>0</v>
      </c>
      <c r="U342" s="85">
        <f t="shared" si="101"/>
        <v>19.838000000000001</v>
      </c>
      <c r="V342" s="85">
        <f t="shared" si="101"/>
        <v>0</v>
      </c>
      <c r="W342" s="85">
        <f t="shared" si="101"/>
        <v>0</v>
      </c>
      <c r="X342" s="85">
        <f t="shared" si="101"/>
        <v>0</v>
      </c>
      <c r="Y342" s="85">
        <f t="shared" si="101"/>
        <v>0</v>
      </c>
      <c r="Z342" s="106"/>
      <c r="AA342" s="106">
        <f t="shared" si="98"/>
        <v>0</v>
      </c>
      <c r="AB342" s="85"/>
      <c r="AC342" s="84"/>
      <c r="AD342" s="84"/>
      <c r="AE342" s="95">
        <f>SUBTOTAL(9,AE343:AE343)</f>
        <v>0</v>
      </c>
      <c r="AF342" s="84"/>
      <c r="AG342" s="84"/>
      <c r="AH342" s="84"/>
      <c r="AI342" s="84"/>
      <c r="AJ342" s="85">
        <f t="shared" ref="AJ342:AP342" si="102">SUBTOTAL(9,AJ343:AJ343)</f>
        <v>0</v>
      </c>
      <c r="AK342" s="84">
        <f t="shared" si="102"/>
        <v>0</v>
      </c>
      <c r="AL342" s="84">
        <f t="shared" si="102"/>
        <v>0</v>
      </c>
      <c r="AM342" s="84">
        <f t="shared" si="102"/>
        <v>0</v>
      </c>
      <c r="AN342" s="84">
        <f t="shared" si="102"/>
        <v>0</v>
      </c>
      <c r="AO342" s="84">
        <f t="shared" si="102"/>
        <v>0</v>
      </c>
      <c r="AP342" s="84">
        <f t="shared" si="102"/>
        <v>0</v>
      </c>
      <c r="AQ342" s="117"/>
      <c r="AR342" s="117"/>
      <c r="AS342" s="85">
        <f>SUBTOTAL(9,AS343:AS343)</f>
        <v>0</v>
      </c>
    </row>
    <row r="343" spans="1:45" s="24" customFormat="1" ht="42.75" customHeight="1">
      <c r="A343" s="20"/>
      <c r="B343" s="52" t="s">
        <v>256</v>
      </c>
      <c r="C343" s="37"/>
      <c r="D343" s="23"/>
      <c r="E343" s="23"/>
      <c r="F343" s="23"/>
      <c r="G343" s="77"/>
      <c r="H343" s="77"/>
      <c r="I343" s="77"/>
      <c r="J343" s="77"/>
      <c r="K343" s="77"/>
      <c r="L343" s="77"/>
      <c r="M343" s="77"/>
      <c r="N343" s="77"/>
      <c r="O343" s="79"/>
      <c r="P343" s="77"/>
      <c r="Q343" s="80">
        <v>19.838000000000001</v>
      </c>
      <c r="R343" s="80"/>
      <c r="S343" s="80"/>
      <c r="T343" s="80"/>
      <c r="U343" s="80">
        <f>Q343</f>
        <v>19.838000000000001</v>
      </c>
      <c r="V343" s="80"/>
      <c r="W343" s="80"/>
      <c r="X343" s="80"/>
      <c r="Y343" s="80"/>
      <c r="Z343" s="126">
        <v>16.271000000000001</v>
      </c>
      <c r="AA343" s="106">
        <f t="shared" si="98"/>
        <v>19.199780000000001</v>
      </c>
      <c r="AB343" s="80"/>
      <c r="AC343" s="77"/>
      <c r="AD343" s="77"/>
      <c r="AE343" s="79"/>
      <c r="AF343" s="77"/>
      <c r="AG343" s="77"/>
      <c r="AH343" s="77"/>
      <c r="AI343" s="77"/>
      <c r="AJ343" s="80"/>
      <c r="AK343" s="77"/>
      <c r="AL343" s="77"/>
      <c r="AM343" s="77"/>
      <c r="AN343" s="77"/>
      <c r="AO343" s="77"/>
      <c r="AP343" s="77"/>
      <c r="AQ343" s="115"/>
      <c r="AR343" s="78" t="s">
        <v>308</v>
      </c>
      <c r="AS343" s="80">
        <v>0</v>
      </c>
    </row>
    <row r="344" spans="1:45" s="48" customFormat="1">
      <c r="A344" s="44" t="s">
        <v>96</v>
      </c>
      <c r="B344" s="50" t="s">
        <v>97</v>
      </c>
      <c r="C344" s="51"/>
      <c r="D344" s="47">
        <f t="shared" ref="D344:AP344" si="103">SUBTOTAL(9,D345:D347)</f>
        <v>0</v>
      </c>
      <c r="E344" s="47">
        <f t="shared" si="103"/>
        <v>0</v>
      </c>
      <c r="F344" s="47">
        <f t="shared" si="103"/>
        <v>0</v>
      </c>
      <c r="G344" s="84"/>
      <c r="H344" s="84"/>
      <c r="I344" s="84"/>
      <c r="J344" s="84"/>
      <c r="K344" s="84"/>
      <c r="L344" s="84"/>
      <c r="M344" s="84"/>
      <c r="N344" s="84"/>
      <c r="O344" s="95">
        <f t="shared" si="103"/>
        <v>0</v>
      </c>
      <c r="P344" s="84">
        <f t="shared" si="103"/>
        <v>0</v>
      </c>
      <c r="Q344" s="85">
        <f t="shared" si="103"/>
        <v>0</v>
      </c>
      <c r="R344" s="85">
        <f t="shared" si="103"/>
        <v>0</v>
      </c>
      <c r="S344" s="85">
        <f t="shared" si="103"/>
        <v>0</v>
      </c>
      <c r="T344" s="85">
        <f t="shared" si="103"/>
        <v>0</v>
      </c>
      <c r="U344" s="85">
        <f t="shared" si="103"/>
        <v>0</v>
      </c>
      <c r="V344" s="85">
        <f t="shared" si="103"/>
        <v>0</v>
      </c>
      <c r="W344" s="85">
        <f t="shared" si="103"/>
        <v>0</v>
      </c>
      <c r="X344" s="85">
        <f t="shared" si="103"/>
        <v>0</v>
      </c>
      <c r="Y344" s="85">
        <f t="shared" si="103"/>
        <v>0</v>
      </c>
      <c r="Z344" s="106"/>
      <c r="AA344" s="106">
        <f t="shared" si="98"/>
        <v>0</v>
      </c>
      <c r="AB344" s="85"/>
      <c r="AC344" s="84"/>
      <c r="AD344" s="84"/>
      <c r="AE344" s="95">
        <f t="shared" si="103"/>
        <v>0</v>
      </c>
      <c r="AF344" s="84"/>
      <c r="AG344" s="84"/>
      <c r="AH344" s="84"/>
      <c r="AI344" s="84"/>
      <c r="AJ344" s="85">
        <f t="shared" si="103"/>
        <v>0</v>
      </c>
      <c r="AK344" s="84">
        <f t="shared" si="103"/>
        <v>0</v>
      </c>
      <c r="AL344" s="84">
        <f>SUBTOTAL(9,AL345:AL347)</f>
        <v>0</v>
      </c>
      <c r="AM344" s="84">
        <f t="shared" si="103"/>
        <v>0</v>
      </c>
      <c r="AN344" s="84">
        <f t="shared" si="103"/>
        <v>0</v>
      </c>
      <c r="AO344" s="84">
        <f t="shared" si="103"/>
        <v>0</v>
      </c>
      <c r="AP344" s="84">
        <f t="shared" si="103"/>
        <v>0</v>
      </c>
      <c r="AQ344" s="117"/>
      <c r="AR344" s="117"/>
      <c r="AS344" s="85">
        <f>SUBTOTAL(9,AS345:AS347)</f>
        <v>0</v>
      </c>
    </row>
    <row r="345" spans="1:45" s="24" customFormat="1">
      <c r="A345" s="53"/>
      <c r="B345" s="54"/>
      <c r="C345" s="55"/>
      <c r="D345" s="56"/>
      <c r="E345" s="56"/>
      <c r="F345" s="56"/>
      <c r="G345" s="86"/>
      <c r="H345" s="86"/>
      <c r="I345" s="86"/>
      <c r="J345" s="86"/>
      <c r="K345" s="86"/>
      <c r="L345" s="86"/>
      <c r="M345" s="86"/>
      <c r="N345" s="86"/>
      <c r="O345" s="96"/>
      <c r="P345" s="86"/>
      <c r="Q345" s="87"/>
      <c r="R345" s="87"/>
      <c r="S345" s="87"/>
      <c r="T345" s="87"/>
      <c r="U345" s="87"/>
      <c r="V345" s="87"/>
      <c r="W345" s="87"/>
      <c r="X345" s="87"/>
      <c r="Y345" s="87"/>
      <c r="Z345" s="107"/>
      <c r="AA345" s="106">
        <f t="shared" si="98"/>
        <v>0</v>
      </c>
      <c r="AB345" s="87"/>
      <c r="AC345" s="86"/>
      <c r="AD345" s="86"/>
      <c r="AE345" s="96"/>
      <c r="AF345" s="86"/>
      <c r="AG345" s="86"/>
      <c r="AH345" s="86"/>
      <c r="AI345" s="86"/>
      <c r="AJ345" s="87"/>
      <c r="AK345" s="86"/>
      <c r="AL345" s="86"/>
      <c r="AM345" s="86"/>
      <c r="AN345" s="86"/>
      <c r="AO345" s="86"/>
      <c r="AP345" s="86"/>
      <c r="AQ345" s="115"/>
      <c r="AR345" s="115"/>
      <c r="AS345" s="87"/>
    </row>
    <row r="346" spans="1:45" s="24" customFormat="1">
      <c r="A346" s="53"/>
      <c r="B346" s="54"/>
      <c r="C346" s="55"/>
      <c r="D346" s="56"/>
      <c r="E346" s="56"/>
      <c r="F346" s="56"/>
      <c r="G346" s="86"/>
      <c r="H346" s="86"/>
      <c r="I346" s="86"/>
      <c r="J346" s="86"/>
      <c r="K346" s="86"/>
      <c r="L346" s="86"/>
      <c r="M346" s="86"/>
      <c r="N346" s="86"/>
      <c r="O346" s="96"/>
      <c r="P346" s="86"/>
      <c r="Q346" s="87"/>
      <c r="R346" s="87"/>
      <c r="S346" s="87"/>
      <c r="T346" s="87"/>
      <c r="U346" s="87"/>
      <c r="V346" s="87"/>
      <c r="W346" s="87"/>
      <c r="X346" s="87"/>
      <c r="Y346" s="87"/>
      <c r="Z346" s="107"/>
      <c r="AA346" s="106">
        <f t="shared" si="98"/>
        <v>0</v>
      </c>
      <c r="AB346" s="87"/>
      <c r="AC346" s="86"/>
      <c r="AD346" s="86"/>
      <c r="AE346" s="96"/>
      <c r="AF346" s="86"/>
      <c r="AG346" s="86"/>
      <c r="AH346" s="86"/>
      <c r="AI346" s="86"/>
      <c r="AJ346" s="87"/>
      <c r="AK346" s="86"/>
      <c r="AL346" s="86"/>
      <c r="AM346" s="86"/>
      <c r="AN346" s="86"/>
      <c r="AO346" s="86"/>
      <c r="AP346" s="86"/>
      <c r="AQ346" s="115"/>
      <c r="AR346" s="115"/>
      <c r="AS346" s="87"/>
    </row>
    <row r="347" spans="1:45" s="24" customFormat="1">
      <c r="A347" s="53"/>
      <c r="B347" s="54"/>
      <c r="C347" s="55"/>
      <c r="D347" s="56"/>
      <c r="E347" s="56"/>
      <c r="F347" s="56"/>
      <c r="G347" s="86"/>
      <c r="H347" s="86"/>
      <c r="I347" s="86"/>
      <c r="J347" s="86"/>
      <c r="K347" s="86"/>
      <c r="L347" s="86"/>
      <c r="M347" s="86"/>
      <c r="N347" s="86"/>
      <c r="O347" s="96"/>
      <c r="P347" s="86"/>
      <c r="Q347" s="87"/>
      <c r="R347" s="87"/>
      <c r="S347" s="87"/>
      <c r="T347" s="87"/>
      <c r="U347" s="87"/>
      <c r="V347" s="87"/>
      <c r="W347" s="87"/>
      <c r="X347" s="87"/>
      <c r="Y347" s="87"/>
      <c r="Z347" s="107"/>
      <c r="AA347" s="106">
        <f t="shared" si="98"/>
        <v>0</v>
      </c>
      <c r="AB347" s="87"/>
      <c r="AC347" s="86"/>
      <c r="AD347" s="86"/>
      <c r="AE347" s="96"/>
      <c r="AF347" s="86"/>
      <c r="AG347" s="86"/>
      <c r="AH347" s="86"/>
      <c r="AI347" s="86"/>
      <c r="AJ347" s="87"/>
      <c r="AK347" s="86"/>
      <c r="AL347" s="86"/>
      <c r="AM347" s="86"/>
      <c r="AN347" s="86"/>
      <c r="AO347" s="86"/>
      <c r="AP347" s="86"/>
      <c r="AQ347" s="115"/>
      <c r="AR347" s="115"/>
      <c r="AS347" s="87"/>
    </row>
    <row r="348" spans="1:45" s="48" customFormat="1">
      <c r="A348" s="57" t="s">
        <v>98</v>
      </c>
      <c r="B348" s="58" t="s">
        <v>99</v>
      </c>
      <c r="C348" s="59"/>
      <c r="D348" s="60">
        <f>SUBTOTAL(9,D349:D354)</f>
        <v>0</v>
      </c>
      <c r="E348" s="60">
        <f>SUBTOTAL(9,E349:E354)</f>
        <v>0</v>
      </c>
      <c r="F348" s="60">
        <f>SUBTOTAL(9,F349:F354)</f>
        <v>0</v>
      </c>
      <c r="G348" s="88"/>
      <c r="H348" s="88"/>
      <c r="I348" s="88"/>
      <c r="J348" s="88"/>
      <c r="K348" s="88"/>
      <c r="L348" s="88"/>
      <c r="M348" s="88"/>
      <c r="N348" s="88"/>
      <c r="O348" s="97">
        <f t="shared" ref="O348:Y348" si="104">SUBTOTAL(9,O349:O354)</f>
        <v>0</v>
      </c>
      <c r="P348" s="88">
        <f t="shared" si="104"/>
        <v>0</v>
      </c>
      <c r="Q348" s="89">
        <f t="shared" si="104"/>
        <v>10.719000000000001</v>
      </c>
      <c r="R348" s="89">
        <f t="shared" si="104"/>
        <v>0</v>
      </c>
      <c r="S348" s="89">
        <f t="shared" si="104"/>
        <v>0</v>
      </c>
      <c r="T348" s="89">
        <f t="shared" si="104"/>
        <v>10.719000000000001</v>
      </c>
      <c r="U348" s="89">
        <f t="shared" si="104"/>
        <v>0</v>
      </c>
      <c r="V348" s="89">
        <f t="shared" si="104"/>
        <v>0</v>
      </c>
      <c r="W348" s="89">
        <f t="shared" si="104"/>
        <v>0</v>
      </c>
      <c r="X348" s="89">
        <f t="shared" si="104"/>
        <v>0</v>
      </c>
      <c r="Y348" s="89">
        <f t="shared" si="104"/>
        <v>0</v>
      </c>
      <c r="Z348" s="107"/>
      <c r="AA348" s="106">
        <f t="shared" si="98"/>
        <v>0</v>
      </c>
      <c r="AB348" s="89"/>
      <c r="AC348" s="88"/>
      <c r="AD348" s="88"/>
      <c r="AE348" s="97">
        <f>SUBTOTAL(9,AE349:AE354)</f>
        <v>2.3929999999999998</v>
      </c>
      <c r="AF348" s="88"/>
      <c r="AG348" s="88"/>
      <c r="AH348" s="88"/>
      <c r="AI348" s="88"/>
      <c r="AJ348" s="89">
        <f t="shared" ref="AJ348:AP348" si="105">SUBTOTAL(9,AJ349:AJ354)</f>
        <v>46.3</v>
      </c>
      <c r="AK348" s="88">
        <f t="shared" si="105"/>
        <v>0</v>
      </c>
      <c r="AL348" s="88">
        <f t="shared" si="105"/>
        <v>0</v>
      </c>
      <c r="AM348" s="88">
        <f t="shared" si="105"/>
        <v>0</v>
      </c>
      <c r="AN348" s="88">
        <f t="shared" si="105"/>
        <v>0</v>
      </c>
      <c r="AO348" s="88">
        <f t="shared" si="105"/>
        <v>0</v>
      </c>
      <c r="AP348" s="88">
        <f t="shared" si="105"/>
        <v>0</v>
      </c>
      <c r="AQ348" s="117"/>
      <c r="AR348" s="117"/>
      <c r="AS348" s="89">
        <f>SUBTOTAL(9,AS349:AS354)</f>
        <v>0</v>
      </c>
    </row>
    <row r="349" spans="1:45" s="24" customFormat="1" ht="77.25" customHeight="1">
      <c r="A349" s="53"/>
      <c r="B349" s="25" t="s">
        <v>216</v>
      </c>
      <c r="C349" s="55"/>
      <c r="D349" s="56"/>
      <c r="E349" s="56"/>
      <c r="F349" s="56"/>
      <c r="G349" s="86"/>
      <c r="H349" s="86"/>
      <c r="I349" s="86"/>
      <c r="J349" s="86"/>
      <c r="K349" s="86"/>
      <c r="L349" s="86"/>
      <c r="M349" s="86"/>
      <c r="N349" s="86"/>
      <c r="O349" s="96"/>
      <c r="P349" s="86"/>
      <c r="Q349" s="87">
        <v>0.49</v>
      </c>
      <c r="R349" s="87"/>
      <c r="S349" s="87"/>
      <c r="T349" s="87">
        <f t="shared" ref="T349:T354" si="106">Q349</f>
        <v>0.49</v>
      </c>
      <c r="U349" s="87"/>
      <c r="V349" s="87"/>
      <c r="W349" s="87"/>
      <c r="X349" s="87"/>
      <c r="Y349" s="87"/>
      <c r="Z349" s="126">
        <v>0.41499999999999998</v>
      </c>
      <c r="AA349" s="106">
        <f t="shared" si="98"/>
        <v>0.48969999999999997</v>
      </c>
      <c r="AB349" s="87"/>
      <c r="AC349" s="86"/>
      <c r="AD349" s="86"/>
      <c r="AE349" s="96"/>
      <c r="AF349" s="86">
        <v>2012</v>
      </c>
      <c r="AG349" s="86">
        <v>15</v>
      </c>
      <c r="AH349" s="86"/>
      <c r="AI349" s="86"/>
      <c r="AJ349" s="5">
        <v>4.76</v>
      </c>
      <c r="AK349" s="86"/>
      <c r="AL349" s="86"/>
      <c r="AM349" s="86"/>
      <c r="AN349" s="86"/>
      <c r="AO349" s="86"/>
      <c r="AP349" s="86"/>
      <c r="AQ349" s="115"/>
      <c r="AR349" s="78" t="s">
        <v>313</v>
      </c>
      <c r="AS349" s="87">
        <v>0</v>
      </c>
    </row>
    <row r="350" spans="1:45" s="24" customFormat="1" ht="78.75">
      <c r="A350" s="20"/>
      <c r="B350" s="25" t="s">
        <v>217</v>
      </c>
      <c r="C350" s="55"/>
      <c r="D350" s="56"/>
      <c r="E350" s="56"/>
      <c r="F350" s="56"/>
      <c r="G350" s="86"/>
      <c r="H350" s="86"/>
      <c r="I350" s="86"/>
      <c r="J350" s="86"/>
      <c r="K350" s="86"/>
      <c r="L350" s="86"/>
      <c r="M350" s="86"/>
      <c r="N350" s="86"/>
      <c r="O350" s="96"/>
      <c r="P350" s="86"/>
      <c r="Q350" s="87">
        <v>1.746</v>
      </c>
      <c r="R350" s="87"/>
      <c r="S350" s="87"/>
      <c r="T350" s="87">
        <f t="shared" si="106"/>
        <v>1.746</v>
      </c>
      <c r="U350" s="87"/>
      <c r="V350" s="87"/>
      <c r="W350" s="87"/>
      <c r="X350" s="87"/>
      <c r="Y350" s="87"/>
      <c r="Z350" s="126">
        <v>1.48</v>
      </c>
      <c r="AA350" s="106">
        <f t="shared" si="98"/>
        <v>1.7464</v>
      </c>
      <c r="AB350" s="86">
        <v>2012</v>
      </c>
      <c r="AC350" s="86">
        <v>25</v>
      </c>
      <c r="AD350" s="86"/>
      <c r="AE350" s="99">
        <v>1.083</v>
      </c>
      <c r="AF350" s="86">
        <v>2012</v>
      </c>
      <c r="AG350" s="86">
        <v>15</v>
      </c>
      <c r="AH350" s="86"/>
      <c r="AI350" s="86"/>
      <c r="AJ350" s="5">
        <v>9.6</v>
      </c>
      <c r="AK350" s="86"/>
      <c r="AL350" s="86"/>
      <c r="AM350" s="86"/>
      <c r="AN350" s="86"/>
      <c r="AO350" s="86"/>
      <c r="AP350" s="86"/>
      <c r="AQ350" s="115"/>
      <c r="AR350" s="78" t="s">
        <v>313</v>
      </c>
      <c r="AS350" s="87">
        <v>0</v>
      </c>
    </row>
    <row r="351" spans="1:45" s="24" customFormat="1" ht="78.75">
      <c r="A351" s="20"/>
      <c r="B351" s="25" t="s">
        <v>218</v>
      </c>
      <c r="C351" s="55"/>
      <c r="D351" s="56"/>
      <c r="E351" s="56"/>
      <c r="F351" s="56"/>
      <c r="G351" s="86"/>
      <c r="H351" s="86"/>
      <c r="I351" s="86"/>
      <c r="J351" s="86"/>
      <c r="K351" s="86"/>
      <c r="L351" s="86"/>
      <c r="M351" s="86"/>
      <c r="N351" s="86"/>
      <c r="O351" s="96"/>
      <c r="P351" s="86"/>
      <c r="Q351" s="87">
        <v>1.65</v>
      </c>
      <c r="R351" s="87"/>
      <c r="S351" s="87"/>
      <c r="T351" s="87">
        <f t="shared" si="106"/>
        <v>1.65</v>
      </c>
      <c r="U351" s="87"/>
      <c r="V351" s="87"/>
      <c r="W351" s="87"/>
      <c r="X351" s="87"/>
      <c r="Y351" s="87"/>
      <c r="Z351" s="126">
        <v>1.3979999999999999</v>
      </c>
      <c r="AA351" s="106">
        <f t="shared" si="98"/>
        <v>1.6496399999999998</v>
      </c>
      <c r="AB351" s="86">
        <v>2012</v>
      </c>
      <c r="AC351" s="86">
        <v>25</v>
      </c>
      <c r="AD351" s="86"/>
      <c r="AE351" s="99">
        <v>0.91</v>
      </c>
      <c r="AF351" s="86">
        <v>2012</v>
      </c>
      <c r="AG351" s="86">
        <v>15</v>
      </c>
      <c r="AH351" s="86"/>
      <c r="AI351" s="86"/>
      <c r="AJ351" s="5">
        <v>28.25</v>
      </c>
      <c r="AK351" s="86"/>
      <c r="AL351" s="86"/>
      <c r="AM351" s="86"/>
      <c r="AN351" s="86"/>
      <c r="AO351" s="86"/>
      <c r="AP351" s="86"/>
      <c r="AQ351" s="115"/>
      <c r="AR351" s="78" t="s">
        <v>313</v>
      </c>
      <c r="AS351" s="87">
        <v>0</v>
      </c>
    </row>
    <row r="352" spans="1:45" s="24" customFormat="1" ht="78.75">
      <c r="A352" s="20"/>
      <c r="B352" s="25" t="s">
        <v>219</v>
      </c>
      <c r="C352" s="55"/>
      <c r="D352" s="56"/>
      <c r="E352" s="56"/>
      <c r="F352" s="56"/>
      <c r="G352" s="86"/>
      <c r="H352" s="86"/>
      <c r="I352" s="86"/>
      <c r="J352" s="86"/>
      <c r="K352" s="86"/>
      <c r="L352" s="86"/>
      <c r="M352" s="86"/>
      <c r="N352" s="86"/>
      <c r="O352" s="96"/>
      <c r="P352" s="86"/>
      <c r="Q352" s="87">
        <v>6.7000000000000004E-2</v>
      </c>
      <c r="R352" s="87"/>
      <c r="S352" s="87"/>
      <c r="T352" s="87">
        <f t="shared" si="106"/>
        <v>6.7000000000000004E-2</v>
      </c>
      <c r="U352" s="87"/>
      <c r="V352" s="87"/>
      <c r="W352" s="87"/>
      <c r="X352" s="87"/>
      <c r="Y352" s="87"/>
      <c r="Z352" s="126">
        <v>5.7000000000000002E-2</v>
      </c>
      <c r="AA352" s="106">
        <f t="shared" si="98"/>
        <v>6.726E-2</v>
      </c>
      <c r="AB352" s="86">
        <v>2012</v>
      </c>
      <c r="AC352" s="86">
        <v>25</v>
      </c>
      <c r="AD352" s="86"/>
      <c r="AE352" s="99">
        <v>0.4</v>
      </c>
      <c r="AF352" s="86">
        <v>2012</v>
      </c>
      <c r="AG352" s="86">
        <v>15</v>
      </c>
      <c r="AH352" s="86"/>
      <c r="AI352" s="86"/>
      <c r="AJ352" s="5">
        <v>0</v>
      </c>
      <c r="AK352" s="86"/>
      <c r="AL352" s="86"/>
      <c r="AM352" s="86"/>
      <c r="AN352" s="86"/>
      <c r="AO352" s="86"/>
      <c r="AP352" s="86"/>
      <c r="AQ352" s="115"/>
      <c r="AR352" s="78" t="s">
        <v>313</v>
      </c>
      <c r="AS352" s="87">
        <v>0</v>
      </c>
    </row>
    <row r="353" spans="1:45" s="24" customFormat="1" ht="78.75">
      <c r="A353" s="20"/>
      <c r="B353" s="25" t="s">
        <v>220</v>
      </c>
      <c r="C353" s="55"/>
      <c r="D353" s="56"/>
      <c r="E353" s="56"/>
      <c r="F353" s="56"/>
      <c r="G353" s="86"/>
      <c r="H353" s="86"/>
      <c r="I353" s="86"/>
      <c r="J353" s="86"/>
      <c r="K353" s="86"/>
      <c r="L353" s="86"/>
      <c r="M353" s="86"/>
      <c r="N353" s="86"/>
      <c r="O353" s="96"/>
      <c r="P353" s="86"/>
      <c r="Q353" s="87">
        <v>0.17699999999999999</v>
      </c>
      <c r="R353" s="87"/>
      <c r="S353" s="87"/>
      <c r="T353" s="87">
        <f t="shared" si="106"/>
        <v>0.17699999999999999</v>
      </c>
      <c r="U353" s="87"/>
      <c r="V353" s="87"/>
      <c r="W353" s="87"/>
      <c r="X353" s="87"/>
      <c r="Y353" s="87"/>
      <c r="Z353" s="126">
        <v>0.15</v>
      </c>
      <c r="AA353" s="106">
        <f t="shared" si="98"/>
        <v>0.17699999999999999</v>
      </c>
      <c r="AB353" s="86"/>
      <c r="AC353" s="86"/>
      <c r="AD353" s="86"/>
      <c r="AE353" s="96"/>
      <c r="AF353" s="86">
        <v>2012</v>
      </c>
      <c r="AG353" s="86">
        <v>15</v>
      </c>
      <c r="AH353" s="86"/>
      <c r="AI353" s="86"/>
      <c r="AJ353" s="5">
        <v>3.69</v>
      </c>
      <c r="AK353" s="86"/>
      <c r="AL353" s="86"/>
      <c r="AM353" s="86"/>
      <c r="AN353" s="86"/>
      <c r="AO353" s="86"/>
      <c r="AP353" s="86"/>
      <c r="AQ353" s="115"/>
      <c r="AR353" s="78" t="s">
        <v>313</v>
      </c>
      <c r="AS353" s="87">
        <v>0</v>
      </c>
    </row>
    <row r="354" spans="1:45" s="24" customFormat="1" ht="78.75">
      <c r="A354" s="20"/>
      <c r="B354" s="25" t="s">
        <v>221</v>
      </c>
      <c r="C354" s="55"/>
      <c r="D354" s="56"/>
      <c r="E354" s="56"/>
      <c r="F354" s="56"/>
      <c r="G354" s="86"/>
      <c r="H354" s="86"/>
      <c r="I354" s="86"/>
      <c r="J354" s="86"/>
      <c r="K354" s="86"/>
      <c r="L354" s="86"/>
      <c r="M354" s="86"/>
      <c r="N354" s="86"/>
      <c r="O354" s="96"/>
      <c r="P354" s="86"/>
      <c r="Q354" s="87">
        <v>6.5890000000000004</v>
      </c>
      <c r="R354" s="87"/>
      <c r="S354" s="87"/>
      <c r="T354" s="87">
        <f t="shared" si="106"/>
        <v>6.5890000000000004</v>
      </c>
      <c r="U354" s="87"/>
      <c r="V354" s="87"/>
      <c r="W354" s="87"/>
      <c r="X354" s="87"/>
      <c r="Y354" s="87"/>
      <c r="Z354" s="126">
        <v>5.5839999999999996</v>
      </c>
      <c r="AA354" s="106">
        <f t="shared" si="98"/>
        <v>6.5891199999999994</v>
      </c>
      <c r="AB354" s="87"/>
      <c r="AC354" s="86"/>
      <c r="AD354" s="86"/>
      <c r="AE354" s="96"/>
      <c r="AF354" s="86"/>
      <c r="AG354" s="86"/>
      <c r="AH354" s="86"/>
      <c r="AI354" s="86"/>
      <c r="AJ354" s="87"/>
      <c r="AK354" s="86"/>
      <c r="AL354" s="86"/>
      <c r="AM354" s="86"/>
      <c r="AN354" s="86"/>
      <c r="AO354" s="86"/>
      <c r="AP354" s="86"/>
      <c r="AQ354" s="115"/>
      <c r="AR354" s="78" t="s">
        <v>313</v>
      </c>
      <c r="AS354" s="87">
        <v>0</v>
      </c>
    </row>
    <row r="355" spans="1:45" s="17" customFormat="1">
      <c r="A355" s="8"/>
      <c r="B355" s="61" t="s">
        <v>222</v>
      </c>
      <c r="C355" s="10"/>
      <c r="D355" s="16">
        <f>D356</f>
        <v>0</v>
      </c>
      <c r="E355" s="16">
        <f t="shared" ref="E355:AP355" si="107">E356</f>
        <v>0</v>
      </c>
      <c r="F355" s="16">
        <f t="shared" si="107"/>
        <v>0</v>
      </c>
      <c r="G355" s="75"/>
      <c r="H355" s="75"/>
      <c r="I355" s="75"/>
      <c r="J355" s="75"/>
      <c r="K355" s="75"/>
      <c r="L355" s="75"/>
      <c r="M355" s="75"/>
      <c r="N355" s="75"/>
      <c r="O355" s="94">
        <f t="shared" si="107"/>
        <v>0</v>
      </c>
      <c r="P355" s="75">
        <f t="shared" si="107"/>
        <v>0</v>
      </c>
      <c r="Q355" s="76">
        <f t="shared" si="107"/>
        <v>6.2368199999999998</v>
      </c>
      <c r="R355" s="76">
        <f t="shared" si="107"/>
        <v>0</v>
      </c>
      <c r="S355" s="76">
        <f t="shared" si="107"/>
        <v>0</v>
      </c>
      <c r="T355" s="76">
        <f t="shared" si="107"/>
        <v>0</v>
      </c>
      <c r="U355" s="76">
        <f t="shared" si="107"/>
        <v>6.2368199999999998</v>
      </c>
      <c r="V355" s="76">
        <f t="shared" si="107"/>
        <v>0</v>
      </c>
      <c r="W355" s="76">
        <f t="shared" si="107"/>
        <v>0</v>
      </c>
      <c r="X355" s="76">
        <f t="shared" si="107"/>
        <v>0</v>
      </c>
      <c r="Y355" s="76">
        <f t="shared" si="107"/>
        <v>0</v>
      </c>
      <c r="Z355" s="106"/>
      <c r="AA355" s="106">
        <f t="shared" si="98"/>
        <v>0</v>
      </c>
      <c r="AB355" s="76"/>
      <c r="AC355" s="75"/>
      <c r="AD355" s="75"/>
      <c r="AE355" s="94">
        <f t="shared" si="107"/>
        <v>0</v>
      </c>
      <c r="AF355" s="75"/>
      <c r="AG355" s="75"/>
      <c r="AH355" s="75"/>
      <c r="AI355" s="75"/>
      <c r="AJ355" s="76">
        <f t="shared" si="107"/>
        <v>0</v>
      </c>
      <c r="AK355" s="75">
        <f t="shared" si="107"/>
        <v>0</v>
      </c>
      <c r="AL355" s="75">
        <f t="shared" si="107"/>
        <v>0</v>
      </c>
      <c r="AM355" s="75">
        <f t="shared" si="107"/>
        <v>0</v>
      </c>
      <c r="AN355" s="75">
        <f t="shared" si="107"/>
        <v>0</v>
      </c>
      <c r="AO355" s="75">
        <f t="shared" si="107"/>
        <v>0</v>
      </c>
      <c r="AP355" s="75">
        <f t="shared" si="107"/>
        <v>0</v>
      </c>
      <c r="AQ355" s="114"/>
      <c r="AR355" s="114"/>
      <c r="AS355" s="76">
        <f>AS356</f>
        <v>0</v>
      </c>
    </row>
    <row r="356" spans="1:45" s="24" customFormat="1" ht="94.5">
      <c r="A356" s="20"/>
      <c r="B356" s="62" t="s">
        <v>223</v>
      </c>
      <c r="C356" s="37"/>
      <c r="D356" s="23"/>
      <c r="E356" s="56"/>
      <c r="F356" s="56"/>
      <c r="G356" s="86"/>
      <c r="H356" s="86"/>
      <c r="I356" s="86"/>
      <c r="J356" s="86"/>
      <c r="K356" s="86"/>
      <c r="L356" s="86"/>
      <c r="M356" s="86"/>
      <c r="N356" s="86"/>
      <c r="O356" s="96"/>
      <c r="P356" s="86"/>
      <c r="Q356" s="87">
        <v>6.2368199999999998</v>
      </c>
      <c r="R356" s="87"/>
      <c r="S356" s="87"/>
      <c r="T356" s="87"/>
      <c r="U356" s="87">
        <f>Q356</f>
        <v>6.2368199999999998</v>
      </c>
      <c r="V356" s="87"/>
      <c r="W356" s="87"/>
      <c r="X356" s="87"/>
      <c r="Y356" s="87"/>
      <c r="Z356" s="126">
        <v>7.55</v>
      </c>
      <c r="AA356" s="106">
        <f t="shared" si="98"/>
        <v>8.9089999999999989</v>
      </c>
      <c r="AB356" s="87"/>
      <c r="AC356" s="86"/>
      <c r="AD356" s="86"/>
      <c r="AE356" s="96"/>
      <c r="AF356" s="86"/>
      <c r="AG356" s="86"/>
      <c r="AH356" s="86"/>
      <c r="AI356" s="86"/>
      <c r="AJ356" s="87"/>
      <c r="AK356" s="86"/>
      <c r="AL356" s="86"/>
      <c r="AM356" s="86"/>
      <c r="AN356" s="86"/>
      <c r="AO356" s="86"/>
      <c r="AP356" s="86"/>
      <c r="AQ356" s="78" t="s">
        <v>319</v>
      </c>
      <c r="AR356" s="78" t="s">
        <v>314</v>
      </c>
      <c r="AS356" s="87">
        <v>0</v>
      </c>
    </row>
    <row r="357" spans="1:45" s="17" customFormat="1" ht="35.25" customHeight="1">
      <c r="A357" s="263" t="s">
        <v>100</v>
      </c>
      <c r="B357" s="264"/>
      <c r="C357" s="63"/>
      <c r="D357" s="63">
        <f>SUBTOTAL(9,D358:D358)</f>
        <v>0</v>
      </c>
      <c r="E357" s="63">
        <f>SUBTOTAL(9,E358:E358)</f>
        <v>0</v>
      </c>
      <c r="F357" s="63">
        <f>SUBTOTAL(9,F358:F358)</f>
        <v>0</v>
      </c>
      <c r="G357" s="75"/>
      <c r="H357" s="75"/>
      <c r="I357" s="75"/>
      <c r="J357" s="75"/>
      <c r="K357" s="75"/>
      <c r="L357" s="75"/>
      <c r="M357" s="75"/>
      <c r="N357" s="75"/>
      <c r="O357" s="94">
        <f t="shared" ref="O357:Y357" si="108">SUBTOTAL(9,O358:O358)</f>
        <v>0</v>
      </c>
      <c r="P357" s="75">
        <f t="shared" si="108"/>
        <v>0</v>
      </c>
      <c r="Q357" s="76">
        <f t="shared" si="108"/>
        <v>0</v>
      </c>
      <c r="R357" s="76">
        <f t="shared" si="108"/>
        <v>0</v>
      </c>
      <c r="S357" s="76">
        <f t="shared" si="108"/>
        <v>0</v>
      </c>
      <c r="T357" s="76">
        <f t="shared" si="108"/>
        <v>0</v>
      </c>
      <c r="U357" s="76">
        <f t="shared" si="108"/>
        <v>0</v>
      </c>
      <c r="V357" s="76">
        <f t="shared" si="108"/>
        <v>0</v>
      </c>
      <c r="W357" s="76">
        <f t="shared" si="108"/>
        <v>0</v>
      </c>
      <c r="X357" s="76">
        <f t="shared" si="108"/>
        <v>0</v>
      </c>
      <c r="Y357" s="76">
        <f t="shared" si="108"/>
        <v>0</v>
      </c>
      <c r="Z357" s="106"/>
      <c r="AA357" s="106">
        <f t="shared" si="98"/>
        <v>0</v>
      </c>
      <c r="AB357" s="76"/>
      <c r="AC357" s="75"/>
      <c r="AD357" s="75"/>
      <c r="AE357" s="94">
        <f>SUBTOTAL(9,AE358:AE358)</f>
        <v>0</v>
      </c>
      <c r="AF357" s="75"/>
      <c r="AG357" s="75"/>
      <c r="AH357" s="75"/>
      <c r="AI357" s="75"/>
      <c r="AJ357" s="76">
        <f t="shared" ref="AJ357:AP357" si="109">SUBTOTAL(9,AJ358:AJ358)</f>
        <v>0</v>
      </c>
      <c r="AK357" s="75">
        <f t="shared" si="109"/>
        <v>0</v>
      </c>
      <c r="AL357" s="75">
        <f t="shared" si="109"/>
        <v>0</v>
      </c>
      <c r="AM357" s="75">
        <f t="shared" si="109"/>
        <v>0</v>
      </c>
      <c r="AN357" s="75">
        <f t="shared" si="109"/>
        <v>0</v>
      </c>
      <c r="AO357" s="75">
        <f t="shared" si="109"/>
        <v>0</v>
      </c>
      <c r="AP357" s="75">
        <f t="shared" si="109"/>
        <v>0</v>
      </c>
      <c r="AQ357" s="114"/>
      <c r="AR357" s="114"/>
      <c r="AS357" s="76">
        <f>SUBTOTAL(9,AS358:AS358)</f>
        <v>0</v>
      </c>
    </row>
    <row r="358" spans="1:45" s="24" customFormat="1" ht="17.25" customHeight="1">
      <c r="A358" s="64"/>
      <c r="B358" s="65"/>
      <c r="C358" s="23"/>
      <c r="D358" s="23"/>
      <c r="E358" s="23"/>
      <c r="F358" s="23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108"/>
      <c r="AA358" s="108"/>
      <c r="AB358" s="77"/>
      <c r="AC358" s="77"/>
      <c r="AD358" s="77"/>
      <c r="AE358" s="77"/>
      <c r="AF358" s="77"/>
      <c r="AG358" s="77"/>
      <c r="AH358" s="77"/>
      <c r="AI358" s="77"/>
      <c r="AJ358" s="77"/>
      <c r="AK358" s="77"/>
      <c r="AL358" s="77"/>
      <c r="AM358" s="77"/>
      <c r="AN358" s="77"/>
      <c r="AO358" s="77"/>
      <c r="AP358" s="77"/>
      <c r="AQ358" s="115"/>
      <c r="AR358" s="115"/>
      <c r="AS358" s="77"/>
    </row>
    <row r="359" spans="1:45" s="24" customFormat="1">
      <c r="A359" s="64"/>
      <c r="B359" s="66"/>
      <c r="C359" s="66"/>
      <c r="D359" s="66"/>
      <c r="E359" s="66"/>
      <c r="F359" s="66"/>
      <c r="G359" s="90"/>
      <c r="H359" s="90"/>
      <c r="I359" s="90"/>
      <c r="J359" s="90"/>
      <c r="K359" s="90"/>
      <c r="L359" s="91"/>
      <c r="M359" s="91"/>
      <c r="N359" s="91"/>
      <c r="O359" s="91"/>
      <c r="P359" s="91"/>
      <c r="Q359" s="91"/>
      <c r="R359" s="91"/>
      <c r="S359" s="91"/>
      <c r="T359" s="91"/>
      <c r="U359" s="91"/>
      <c r="V359" s="91"/>
      <c r="W359" s="91"/>
      <c r="X359" s="91"/>
      <c r="Y359" s="91"/>
      <c r="Z359" s="109"/>
      <c r="AA359" s="109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2"/>
      <c r="AP359" s="92"/>
      <c r="AQ359" s="91"/>
      <c r="AR359" s="66"/>
    </row>
    <row r="360" spans="1:45" s="24" customFormat="1">
      <c r="A360" s="64"/>
      <c r="B360" s="66"/>
      <c r="C360" s="66"/>
      <c r="D360" s="66"/>
      <c r="E360" s="66"/>
      <c r="F360" s="66"/>
      <c r="G360" s="90"/>
      <c r="H360" s="90"/>
      <c r="I360" s="90"/>
      <c r="J360" s="90"/>
      <c r="K360" s="90"/>
      <c r="L360" s="91"/>
      <c r="M360" s="91"/>
      <c r="N360" s="91"/>
      <c r="O360" s="91"/>
      <c r="P360" s="91"/>
      <c r="Q360" s="91"/>
      <c r="R360" s="91"/>
      <c r="S360" s="91"/>
      <c r="T360" s="91"/>
      <c r="U360" s="91"/>
      <c r="V360" s="91"/>
      <c r="W360" s="91"/>
      <c r="X360" s="91"/>
      <c r="Y360" s="91"/>
      <c r="Z360" s="109"/>
      <c r="AA360" s="109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2"/>
      <c r="AP360" s="92"/>
      <c r="AQ360" s="91"/>
      <c r="AR360" s="66"/>
    </row>
    <row r="361" spans="1:45" s="24" customFormat="1">
      <c r="A361" s="64"/>
      <c r="B361" s="66"/>
      <c r="C361" s="66"/>
      <c r="D361" s="66"/>
      <c r="E361" s="66"/>
      <c r="F361" s="66"/>
      <c r="G361" s="90"/>
      <c r="H361" s="90"/>
      <c r="I361" s="90"/>
      <c r="J361" s="90"/>
      <c r="K361" s="90"/>
      <c r="L361" s="91"/>
      <c r="M361" s="91"/>
      <c r="N361" s="91"/>
      <c r="O361" s="91"/>
      <c r="P361" s="91"/>
      <c r="Q361" s="91"/>
      <c r="R361" s="91"/>
      <c r="S361" s="91"/>
      <c r="T361" s="91"/>
      <c r="U361" s="91"/>
      <c r="V361" s="91"/>
      <c r="W361" s="91"/>
      <c r="X361" s="91"/>
      <c r="Y361" s="91"/>
      <c r="Z361" s="109"/>
      <c r="AA361" s="109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2"/>
      <c r="AP361" s="92"/>
      <c r="AQ361" s="91"/>
      <c r="AR361" s="66"/>
    </row>
    <row r="362" spans="1:45" s="24" customFormat="1">
      <c r="A362" s="64"/>
      <c r="B362" s="66"/>
      <c r="C362" s="66"/>
      <c r="D362" s="66"/>
      <c r="E362" s="66"/>
      <c r="F362" s="66"/>
      <c r="G362" s="90"/>
      <c r="H362" s="90"/>
      <c r="I362" s="90"/>
      <c r="J362" s="90"/>
      <c r="K362" s="90"/>
      <c r="L362" s="91"/>
      <c r="M362" s="91"/>
      <c r="N362" s="91"/>
      <c r="O362" s="91"/>
      <c r="P362" s="91"/>
      <c r="Q362" s="91"/>
      <c r="R362" s="91"/>
      <c r="S362" s="91"/>
      <c r="T362" s="91"/>
      <c r="U362" s="91"/>
      <c r="V362" s="91"/>
      <c r="W362" s="91"/>
      <c r="X362" s="91"/>
      <c r="Y362" s="91"/>
      <c r="Z362" s="109"/>
      <c r="AA362" s="109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2"/>
      <c r="AP362" s="92"/>
      <c r="AQ362" s="91"/>
      <c r="AR362" s="66"/>
    </row>
    <row r="363" spans="1:45" s="24" customFormat="1">
      <c r="A363" s="64"/>
      <c r="B363" s="66"/>
      <c r="C363" s="66"/>
      <c r="D363" s="66"/>
      <c r="E363" s="66"/>
      <c r="F363" s="66"/>
      <c r="G363" s="90"/>
      <c r="H363" s="90"/>
      <c r="I363" s="90"/>
      <c r="J363" s="90"/>
      <c r="K363" s="90"/>
      <c r="L363" s="91"/>
      <c r="M363" s="91"/>
      <c r="N363" s="91"/>
      <c r="O363" s="91"/>
      <c r="P363" s="91"/>
      <c r="Q363" s="91"/>
      <c r="R363" s="91"/>
      <c r="S363" s="91"/>
      <c r="T363" s="91"/>
      <c r="U363" s="91"/>
      <c r="V363" s="91"/>
      <c r="W363" s="91"/>
      <c r="X363" s="91"/>
      <c r="Y363" s="91"/>
      <c r="Z363" s="109"/>
      <c r="AA363" s="109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2"/>
      <c r="AP363" s="92"/>
      <c r="AQ363" s="91"/>
      <c r="AR363" s="66"/>
    </row>
    <row r="364" spans="1:45" s="24" customFormat="1">
      <c r="A364" s="64"/>
      <c r="B364" s="66"/>
      <c r="C364" s="66"/>
      <c r="D364" s="66"/>
      <c r="E364" s="66"/>
      <c r="F364" s="66"/>
      <c r="G364" s="90"/>
      <c r="H364" s="90"/>
      <c r="I364" s="90"/>
      <c r="J364" s="90"/>
      <c r="K364" s="90"/>
      <c r="L364" s="91"/>
      <c r="M364" s="91"/>
      <c r="N364" s="91"/>
      <c r="O364" s="91"/>
      <c r="P364" s="91"/>
      <c r="Q364" s="91"/>
      <c r="R364" s="91"/>
      <c r="S364" s="91"/>
      <c r="T364" s="91"/>
      <c r="U364" s="91"/>
      <c r="V364" s="91"/>
      <c r="W364" s="91"/>
      <c r="X364" s="91"/>
      <c r="Y364" s="91"/>
      <c r="Z364" s="109"/>
      <c r="AA364" s="109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2"/>
      <c r="AP364" s="92"/>
      <c r="AQ364" s="91"/>
      <c r="AR364" s="66"/>
    </row>
    <row r="365" spans="1:45" s="24" customFormat="1">
      <c r="A365" s="64"/>
      <c r="B365" s="66"/>
      <c r="C365" s="66"/>
      <c r="D365" s="66"/>
      <c r="E365" s="66"/>
      <c r="F365" s="66"/>
      <c r="G365" s="90"/>
      <c r="H365" s="90"/>
      <c r="I365" s="90"/>
      <c r="J365" s="90"/>
      <c r="K365" s="90"/>
      <c r="L365" s="91"/>
      <c r="M365" s="91"/>
      <c r="N365" s="91"/>
      <c r="O365" s="91"/>
      <c r="P365" s="91"/>
      <c r="Q365" s="91"/>
      <c r="R365" s="91"/>
      <c r="S365" s="91"/>
      <c r="T365" s="91"/>
      <c r="U365" s="91"/>
      <c r="V365" s="91"/>
      <c r="W365" s="91"/>
      <c r="X365" s="91"/>
      <c r="Y365" s="91"/>
      <c r="Z365" s="109"/>
      <c r="AA365" s="109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2"/>
      <c r="AP365" s="92"/>
      <c r="AQ365" s="91"/>
      <c r="AR365" s="66"/>
    </row>
    <row r="366" spans="1:45">
      <c r="AQ366" s="91"/>
      <c r="AR366" s="66"/>
      <c r="AS366" s="66"/>
    </row>
    <row r="367" spans="1:45" s="1" customFormat="1">
      <c r="A367" s="4"/>
      <c r="B367" s="66"/>
      <c r="C367" s="66"/>
      <c r="D367" s="66"/>
      <c r="E367" s="66"/>
      <c r="F367" s="66"/>
      <c r="G367" s="90"/>
      <c r="H367" s="90"/>
      <c r="I367" s="90"/>
      <c r="J367" s="90"/>
      <c r="K367" s="90"/>
      <c r="L367" s="91"/>
      <c r="M367" s="91"/>
      <c r="N367" s="91"/>
      <c r="O367" s="91"/>
      <c r="P367" s="91"/>
      <c r="Q367" s="91"/>
      <c r="R367" s="91"/>
      <c r="S367" s="91"/>
      <c r="T367" s="91"/>
      <c r="U367" s="91"/>
      <c r="V367" s="91"/>
      <c r="W367" s="91"/>
      <c r="X367" s="91"/>
      <c r="Y367" s="91"/>
      <c r="Z367" s="109"/>
      <c r="AA367" s="109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2"/>
      <c r="AP367" s="92"/>
      <c r="AQ367" s="91"/>
      <c r="AR367" s="66"/>
    </row>
    <row r="368" spans="1:45" s="1" customFormat="1">
      <c r="B368" s="66"/>
      <c r="C368" s="66"/>
      <c r="D368" s="66"/>
      <c r="E368" s="66"/>
      <c r="F368" s="66"/>
      <c r="G368" s="90"/>
      <c r="H368" s="90"/>
      <c r="I368" s="90"/>
      <c r="J368" s="90"/>
      <c r="K368" s="90"/>
      <c r="L368" s="91"/>
      <c r="M368" s="91"/>
      <c r="N368" s="91"/>
      <c r="O368" s="91"/>
      <c r="P368" s="91"/>
      <c r="Q368" s="91"/>
      <c r="R368" s="91"/>
      <c r="S368" s="91"/>
      <c r="T368" s="91"/>
      <c r="U368" s="91"/>
      <c r="V368" s="91"/>
      <c r="W368" s="91"/>
      <c r="X368" s="91"/>
      <c r="Y368" s="91"/>
      <c r="Z368" s="109"/>
      <c r="AA368" s="109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2"/>
      <c r="AP368" s="92"/>
      <c r="AQ368" s="91"/>
      <c r="AR368" s="66"/>
    </row>
    <row r="369" spans="1:45" s="1" customFormat="1">
      <c r="B369" s="66"/>
      <c r="C369" s="66"/>
      <c r="D369" s="66"/>
      <c r="E369" s="66"/>
      <c r="F369" s="66"/>
      <c r="G369" s="90"/>
      <c r="H369" s="90"/>
      <c r="I369" s="90"/>
      <c r="J369" s="90"/>
      <c r="K369" s="90"/>
      <c r="L369" s="91"/>
      <c r="M369" s="91"/>
      <c r="N369" s="91"/>
      <c r="O369" s="91"/>
      <c r="P369" s="91"/>
      <c r="Q369" s="91"/>
      <c r="R369" s="91"/>
      <c r="S369" s="91"/>
      <c r="T369" s="91"/>
      <c r="U369" s="91"/>
      <c r="V369" s="91"/>
      <c r="W369" s="91"/>
      <c r="X369" s="91"/>
      <c r="Y369" s="91"/>
      <c r="Z369" s="109"/>
      <c r="AA369" s="109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2"/>
      <c r="AP369" s="92"/>
      <c r="AQ369" s="91"/>
      <c r="AR369" s="66"/>
    </row>
    <row r="370" spans="1:45" s="1" customFormat="1">
      <c r="A370" s="4"/>
      <c r="B370" s="66"/>
      <c r="C370" s="66"/>
      <c r="D370" s="66"/>
      <c r="E370" s="66"/>
      <c r="F370" s="66"/>
      <c r="G370" s="90"/>
      <c r="H370" s="90"/>
      <c r="I370" s="90"/>
      <c r="J370" s="90"/>
      <c r="K370" s="90"/>
      <c r="L370" s="91"/>
      <c r="M370" s="91"/>
      <c r="N370" s="91"/>
      <c r="O370" s="91"/>
      <c r="P370" s="91"/>
      <c r="Q370" s="91"/>
      <c r="R370" s="91"/>
      <c r="S370" s="91"/>
      <c r="T370" s="91"/>
      <c r="U370" s="91"/>
      <c r="V370" s="91"/>
      <c r="W370" s="91"/>
      <c r="X370" s="91"/>
      <c r="Y370" s="91"/>
      <c r="Z370" s="109"/>
      <c r="AA370" s="109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2"/>
      <c r="AP370" s="92"/>
      <c r="AQ370" s="91"/>
      <c r="AR370" s="66"/>
    </row>
    <row r="371" spans="1:45" s="67" customFormat="1">
      <c r="A371" s="66"/>
      <c r="B371" s="66"/>
      <c r="C371" s="66"/>
      <c r="D371" s="66"/>
      <c r="E371" s="66"/>
      <c r="F371" s="66"/>
      <c r="G371" s="90"/>
      <c r="H371" s="90"/>
      <c r="I371" s="90"/>
      <c r="J371" s="90"/>
      <c r="K371" s="90"/>
      <c r="L371" s="91"/>
      <c r="M371" s="91"/>
      <c r="N371" s="91"/>
      <c r="O371" s="91"/>
      <c r="P371" s="91"/>
      <c r="Q371" s="91"/>
      <c r="R371" s="91"/>
      <c r="S371" s="91"/>
      <c r="T371" s="91"/>
      <c r="U371" s="91"/>
      <c r="V371" s="91"/>
      <c r="W371" s="91"/>
      <c r="X371" s="91"/>
      <c r="Y371" s="91"/>
      <c r="Z371" s="109"/>
      <c r="AA371" s="109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2"/>
      <c r="AP371" s="92"/>
      <c r="AQ371" s="91"/>
      <c r="AR371" s="66"/>
    </row>
    <row r="372" spans="1:45" s="67" customFormat="1">
      <c r="A372" s="66"/>
      <c r="B372" s="66"/>
      <c r="C372" s="66"/>
      <c r="D372" s="66"/>
      <c r="E372" s="66"/>
      <c r="F372" s="66"/>
      <c r="G372" s="90"/>
      <c r="H372" s="90"/>
      <c r="I372" s="90"/>
      <c r="J372" s="90"/>
      <c r="K372" s="90"/>
      <c r="L372" s="91"/>
      <c r="M372" s="91"/>
      <c r="N372" s="91"/>
      <c r="O372" s="91"/>
      <c r="P372" s="91"/>
      <c r="Q372" s="91"/>
      <c r="R372" s="91"/>
      <c r="S372" s="91"/>
      <c r="T372" s="91"/>
      <c r="U372" s="91"/>
      <c r="V372" s="91"/>
      <c r="W372" s="91"/>
      <c r="X372" s="91"/>
      <c r="Y372" s="91"/>
      <c r="Z372" s="109"/>
      <c r="AA372" s="109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2"/>
      <c r="AP372" s="92"/>
      <c r="AQ372" s="91"/>
      <c r="AR372" s="66"/>
    </row>
    <row r="373" spans="1:45" s="67" customFormat="1">
      <c r="A373" s="66"/>
      <c r="B373" s="66"/>
      <c r="C373" s="66"/>
      <c r="D373" s="66"/>
      <c r="E373" s="66"/>
      <c r="F373" s="66"/>
      <c r="G373" s="90"/>
      <c r="H373" s="90"/>
      <c r="I373" s="90"/>
      <c r="J373" s="90"/>
      <c r="K373" s="90"/>
      <c r="L373" s="91"/>
      <c r="M373" s="91"/>
      <c r="N373" s="91"/>
      <c r="O373" s="91"/>
      <c r="P373" s="91"/>
      <c r="Q373" s="91"/>
      <c r="R373" s="91"/>
      <c r="S373" s="91"/>
      <c r="T373" s="91"/>
      <c r="U373" s="91"/>
      <c r="V373" s="91"/>
      <c r="W373" s="91"/>
      <c r="X373" s="91"/>
      <c r="Y373" s="91"/>
      <c r="Z373" s="109"/>
      <c r="AA373" s="109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2"/>
      <c r="AP373" s="92"/>
      <c r="AQ373" s="91"/>
      <c r="AR373" s="66"/>
    </row>
    <row r="374" spans="1:45" s="67" customFormat="1">
      <c r="A374" s="66"/>
      <c r="B374" s="66"/>
      <c r="C374" s="66"/>
      <c r="D374" s="66"/>
      <c r="E374" s="66"/>
      <c r="F374" s="66"/>
      <c r="G374" s="90"/>
      <c r="H374" s="90"/>
      <c r="I374" s="90"/>
      <c r="J374" s="90"/>
      <c r="K374" s="90"/>
      <c r="L374" s="91"/>
      <c r="M374" s="91"/>
      <c r="N374" s="91"/>
      <c r="O374" s="91"/>
      <c r="P374" s="91"/>
      <c r="Q374" s="91"/>
      <c r="R374" s="91"/>
      <c r="S374" s="91"/>
      <c r="T374" s="91"/>
      <c r="U374" s="91"/>
      <c r="V374" s="91"/>
      <c r="W374" s="91"/>
      <c r="X374" s="91"/>
      <c r="Y374" s="91"/>
      <c r="Z374" s="109"/>
      <c r="AA374" s="109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2"/>
      <c r="AP374" s="92"/>
      <c r="AQ374" s="91"/>
      <c r="AR374" s="66"/>
    </row>
    <row r="375" spans="1:45" s="67" customFormat="1">
      <c r="A375" s="66"/>
      <c r="B375" s="66"/>
      <c r="C375" s="66"/>
      <c r="D375" s="66"/>
      <c r="E375" s="66"/>
      <c r="F375" s="66"/>
      <c r="G375" s="90"/>
      <c r="H375" s="90"/>
      <c r="I375" s="90"/>
      <c r="J375" s="90"/>
      <c r="K375" s="90"/>
      <c r="L375" s="91"/>
      <c r="M375" s="91"/>
      <c r="N375" s="91"/>
      <c r="O375" s="91"/>
      <c r="P375" s="91"/>
      <c r="Q375" s="91"/>
      <c r="R375" s="91"/>
      <c r="S375" s="91"/>
      <c r="T375" s="91"/>
      <c r="U375" s="91"/>
      <c r="V375" s="91"/>
      <c r="W375" s="91"/>
      <c r="X375" s="91"/>
      <c r="Y375" s="91"/>
      <c r="Z375" s="109"/>
      <c r="AA375" s="109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2"/>
      <c r="AP375" s="92"/>
      <c r="AQ375" s="91"/>
      <c r="AR375" s="66"/>
    </row>
    <row r="376" spans="1:45" s="67" customFormat="1">
      <c r="A376" s="66"/>
      <c r="B376" s="66"/>
      <c r="C376" s="66"/>
      <c r="D376" s="66"/>
      <c r="E376" s="66"/>
      <c r="F376" s="66"/>
      <c r="G376" s="90"/>
      <c r="H376" s="90"/>
      <c r="I376" s="90"/>
      <c r="J376" s="90"/>
      <c r="K376" s="90"/>
      <c r="L376" s="91"/>
      <c r="M376" s="91"/>
      <c r="N376" s="91"/>
      <c r="O376" s="91"/>
      <c r="P376" s="91"/>
      <c r="Q376" s="91"/>
      <c r="R376" s="91"/>
      <c r="S376" s="91"/>
      <c r="T376" s="91"/>
      <c r="U376" s="91"/>
      <c r="V376" s="91"/>
      <c r="W376" s="91"/>
      <c r="X376" s="91"/>
      <c r="Y376" s="91"/>
      <c r="Z376" s="109"/>
      <c r="AA376" s="109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2"/>
      <c r="AP376" s="92"/>
      <c r="AQ376" s="91"/>
      <c r="AR376" s="66"/>
    </row>
    <row r="377" spans="1:45" s="67" customFormat="1">
      <c r="A377" s="66"/>
      <c r="B377" s="66"/>
      <c r="C377" s="66"/>
      <c r="D377" s="66"/>
      <c r="E377" s="66"/>
      <c r="F377" s="66"/>
      <c r="G377" s="90"/>
      <c r="H377" s="90"/>
      <c r="I377" s="90"/>
      <c r="J377" s="90"/>
      <c r="K377" s="90"/>
      <c r="L377" s="91"/>
      <c r="M377" s="91"/>
      <c r="N377" s="91"/>
      <c r="O377" s="91"/>
      <c r="P377" s="91"/>
      <c r="Q377" s="91"/>
      <c r="R377" s="91"/>
      <c r="S377" s="91"/>
      <c r="T377" s="91"/>
      <c r="U377" s="91"/>
      <c r="V377" s="91"/>
      <c r="W377" s="91"/>
      <c r="X377" s="91"/>
      <c r="Y377" s="91"/>
      <c r="Z377" s="109"/>
      <c r="AA377" s="109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2"/>
      <c r="AP377" s="92"/>
      <c r="AQ377" s="91"/>
      <c r="AR377" s="66"/>
    </row>
    <row r="378" spans="1:45" s="67" customFormat="1">
      <c r="A378" s="66"/>
      <c r="B378" s="66"/>
      <c r="C378" s="66"/>
      <c r="D378" s="66"/>
      <c r="E378" s="66"/>
      <c r="F378" s="66"/>
      <c r="G378" s="90"/>
      <c r="H378" s="90"/>
      <c r="I378" s="90"/>
      <c r="J378" s="90"/>
      <c r="K378" s="90"/>
      <c r="L378" s="91"/>
      <c r="M378" s="91"/>
      <c r="N378" s="91"/>
      <c r="O378" s="91"/>
      <c r="P378" s="91"/>
      <c r="Q378" s="91"/>
      <c r="R378" s="91"/>
      <c r="S378" s="91"/>
      <c r="T378" s="91"/>
      <c r="U378" s="91"/>
      <c r="V378" s="91"/>
      <c r="W378" s="91"/>
      <c r="X378" s="91"/>
      <c r="Y378" s="91"/>
      <c r="Z378" s="109"/>
      <c r="AA378" s="109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2"/>
      <c r="AP378" s="92"/>
      <c r="AQ378" s="91"/>
      <c r="AR378" s="66"/>
    </row>
    <row r="379" spans="1:45" s="67" customFormat="1">
      <c r="A379" s="66"/>
      <c r="B379" s="66"/>
      <c r="C379" s="66"/>
      <c r="D379" s="66"/>
      <c r="E379" s="66"/>
      <c r="F379" s="66"/>
      <c r="G379" s="90"/>
      <c r="H379" s="90"/>
      <c r="I379" s="90"/>
      <c r="J379" s="90"/>
      <c r="K379" s="90"/>
      <c r="L379" s="91"/>
      <c r="M379" s="91"/>
      <c r="N379" s="91"/>
      <c r="O379" s="91"/>
      <c r="P379" s="91"/>
      <c r="Q379" s="91"/>
      <c r="R379" s="91"/>
      <c r="S379" s="91"/>
      <c r="T379" s="91"/>
      <c r="U379" s="91"/>
      <c r="V379" s="91"/>
      <c r="W379" s="91"/>
      <c r="X379" s="91"/>
      <c r="Y379" s="91"/>
      <c r="Z379" s="109"/>
      <c r="AA379" s="109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2"/>
      <c r="AP379" s="92"/>
      <c r="AQ379" s="91"/>
      <c r="AR379" s="66"/>
    </row>
    <row r="380" spans="1:45" s="67" customFormat="1">
      <c r="A380" s="66"/>
      <c r="B380" s="66"/>
      <c r="C380" s="66"/>
      <c r="D380" s="66"/>
      <c r="E380" s="66"/>
      <c r="F380" s="66"/>
      <c r="G380" s="90"/>
      <c r="H380" s="90"/>
      <c r="I380" s="90"/>
      <c r="J380" s="90"/>
      <c r="K380" s="90"/>
      <c r="L380" s="91"/>
      <c r="M380" s="91"/>
      <c r="N380" s="91"/>
      <c r="O380" s="91"/>
      <c r="P380" s="91"/>
      <c r="Q380" s="91"/>
      <c r="R380" s="91"/>
      <c r="S380" s="91"/>
      <c r="T380" s="91"/>
      <c r="U380" s="91"/>
      <c r="V380" s="91"/>
      <c r="W380" s="91"/>
      <c r="X380" s="91"/>
      <c r="Y380" s="91"/>
      <c r="Z380" s="109"/>
      <c r="AA380" s="109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2"/>
      <c r="AP380" s="92"/>
      <c r="AQ380" s="91"/>
      <c r="AR380" s="66"/>
    </row>
    <row r="381" spans="1:45" s="67" customFormat="1">
      <c r="A381" s="66"/>
      <c r="B381" s="66"/>
      <c r="C381" s="66"/>
      <c r="D381" s="66"/>
      <c r="E381" s="66"/>
      <c r="F381" s="66"/>
      <c r="G381" s="90"/>
      <c r="H381" s="90"/>
      <c r="I381" s="90"/>
      <c r="J381" s="90"/>
      <c r="K381" s="90"/>
      <c r="L381" s="91"/>
      <c r="M381" s="91"/>
      <c r="N381" s="91"/>
      <c r="O381" s="91"/>
      <c r="P381" s="91"/>
      <c r="Q381" s="91"/>
      <c r="R381" s="91"/>
      <c r="S381" s="91"/>
      <c r="T381" s="91"/>
      <c r="U381" s="91"/>
      <c r="V381" s="91"/>
      <c r="W381" s="91"/>
      <c r="X381" s="91"/>
      <c r="Y381" s="91"/>
      <c r="Z381" s="109"/>
      <c r="AA381" s="109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2"/>
      <c r="AP381" s="92"/>
      <c r="AQ381" s="91"/>
      <c r="AR381" s="66"/>
    </row>
    <row r="382" spans="1:45" s="67" customFormat="1">
      <c r="A382" s="66"/>
      <c r="B382" s="66"/>
      <c r="C382" s="66"/>
      <c r="D382" s="66"/>
      <c r="E382" s="66"/>
      <c r="F382" s="66"/>
      <c r="G382" s="90"/>
      <c r="H382" s="90"/>
      <c r="I382" s="90"/>
      <c r="J382" s="90"/>
      <c r="K382" s="90"/>
      <c r="L382" s="91"/>
      <c r="M382" s="91"/>
      <c r="N382" s="91"/>
      <c r="O382" s="91"/>
      <c r="P382" s="91"/>
      <c r="Q382" s="91"/>
      <c r="R382" s="91"/>
      <c r="S382" s="91"/>
      <c r="T382" s="91"/>
      <c r="U382" s="91"/>
      <c r="V382" s="91"/>
      <c r="W382" s="91"/>
      <c r="X382" s="91"/>
      <c r="Y382" s="91"/>
      <c r="Z382" s="109"/>
      <c r="AA382" s="109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2"/>
      <c r="AP382" s="92"/>
      <c r="AQ382" s="91"/>
      <c r="AR382" s="66"/>
    </row>
    <row r="383" spans="1:45">
      <c r="AQ383" s="91"/>
      <c r="AR383" s="66"/>
      <c r="AS383" s="66"/>
    </row>
    <row r="384" spans="1:45">
      <c r="AQ384" s="91"/>
      <c r="AR384" s="66"/>
      <c r="AS384" s="66"/>
    </row>
    <row r="385" spans="43:45">
      <c r="AQ385" s="91"/>
      <c r="AR385" s="66"/>
      <c r="AS385" s="66"/>
    </row>
    <row r="386" spans="43:45">
      <c r="AQ386" s="91"/>
      <c r="AR386" s="66"/>
      <c r="AS386" s="66"/>
    </row>
    <row r="387" spans="43:45">
      <c r="AQ387" s="91"/>
      <c r="AR387" s="66"/>
      <c r="AS387" s="66"/>
    </row>
    <row r="388" spans="43:45">
      <c r="AQ388" s="91"/>
      <c r="AR388" s="66"/>
      <c r="AS388" s="66"/>
    </row>
    <row r="389" spans="43:45">
      <c r="AQ389" s="91"/>
      <c r="AR389" s="66"/>
      <c r="AS389" s="66"/>
    </row>
    <row r="390" spans="43:45">
      <c r="AQ390" s="91"/>
      <c r="AR390" s="66"/>
      <c r="AS390" s="66"/>
    </row>
    <row r="391" spans="43:45">
      <c r="AQ391" s="91"/>
      <c r="AR391" s="66"/>
      <c r="AS391" s="66"/>
    </row>
    <row r="392" spans="43:45">
      <c r="AQ392" s="91"/>
      <c r="AR392" s="66"/>
      <c r="AS392" s="66"/>
    </row>
    <row r="393" spans="43:45">
      <c r="AQ393" s="91"/>
      <c r="AR393" s="66"/>
      <c r="AS393" s="66"/>
    </row>
    <row r="394" spans="43:45">
      <c r="AQ394" s="91"/>
      <c r="AR394" s="66"/>
      <c r="AS394" s="66"/>
    </row>
    <row r="395" spans="43:45">
      <c r="AQ395" s="91"/>
      <c r="AR395" s="66"/>
      <c r="AS395" s="66"/>
    </row>
    <row r="396" spans="43:45">
      <c r="AQ396" s="91"/>
      <c r="AR396" s="66"/>
      <c r="AS396" s="66"/>
    </row>
    <row r="397" spans="43:45">
      <c r="AQ397" s="91"/>
      <c r="AR397" s="66"/>
      <c r="AS397" s="66"/>
    </row>
    <row r="398" spans="43:45">
      <c r="AQ398" s="91"/>
      <c r="AR398" s="66"/>
      <c r="AS398" s="66"/>
    </row>
    <row r="399" spans="43:45">
      <c r="AQ399" s="91"/>
      <c r="AR399" s="66"/>
      <c r="AS399" s="66"/>
    </row>
    <row r="400" spans="43:45">
      <c r="AQ400" s="91"/>
      <c r="AR400" s="66"/>
      <c r="AS400" s="66"/>
    </row>
    <row r="401" spans="43:45">
      <c r="AQ401" s="91"/>
      <c r="AR401" s="66"/>
      <c r="AS401" s="66"/>
    </row>
    <row r="402" spans="43:45">
      <c r="AQ402" s="91"/>
      <c r="AR402" s="66"/>
      <c r="AS402" s="66"/>
    </row>
    <row r="403" spans="43:45">
      <c r="AQ403" s="91"/>
      <c r="AR403" s="66"/>
      <c r="AS403" s="66"/>
    </row>
    <row r="404" spans="43:45">
      <c r="AQ404" s="91"/>
      <c r="AR404" s="66"/>
      <c r="AS404" s="66"/>
    </row>
    <row r="405" spans="43:45">
      <c r="AQ405" s="91"/>
      <c r="AR405" s="66"/>
      <c r="AS405" s="66"/>
    </row>
    <row r="406" spans="43:45">
      <c r="AQ406" s="91"/>
      <c r="AR406" s="66"/>
      <c r="AS406" s="66"/>
    </row>
    <row r="407" spans="43:45">
      <c r="AQ407" s="91"/>
      <c r="AR407" s="66"/>
      <c r="AS407" s="66"/>
    </row>
    <row r="408" spans="43:45">
      <c r="AQ408" s="91"/>
      <c r="AR408" s="66"/>
      <c r="AS408" s="66"/>
    </row>
    <row r="409" spans="43:45">
      <c r="AQ409" s="91"/>
      <c r="AR409" s="66"/>
      <c r="AS409" s="66"/>
    </row>
    <row r="410" spans="43:45">
      <c r="AQ410" s="91"/>
      <c r="AR410" s="66"/>
      <c r="AS410" s="66"/>
    </row>
    <row r="411" spans="43:45">
      <c r="AQ411" s="91"/>
      <c r="AR411" s="66"/>
      <c r="AS411" s="66"/>
    </row>
    <row r="412" spans="43:45">
      <c r="AQ412" s="91"/>
      <c r="AR412" s="66"/>
      <c r="AS412" s="66"/>
    </row>
    <row r="413" spans="43:45">
      <c r="AQ413" s="91"/>
      <c r="AR413" s="66"/>
      <c r="AS413" s="66"/>
    </row>
    <row r="414" spans="43:45">
      <c r="AQ414" s="91"/>
      <c r="AR414" s="66"/>
      <c r="AS414" s="66"/>
    </row>
    <row r="415" spans="43:45">
      <c r="AQ415" s="91"/>
      <c r="AR415" s="66"/>
      <c r="AS415" s="66"/>
    </row>
    <row r="416" spans="43:45">
      <c r="AQ416" s="91"/>
      <c r="AR416" s="66"/>
      <c r="AS416" s="66"/>
    </row>
    <row r="417" spans="43:45">
      <c r="AQ417" s="91"/>
      <c r="AR417" s="66"/>
      <c r="AS417" s="66"/>
    </row>
    <row r="418" spans="43:45">
      <c r="AQ418" s="91"/>
      <c r="AR418" s="66"/>
      <c r="AS418" s="66"/>
    </row>
  </sheetData>
  <autoFilter ref="A6:AP14"/>
  <mergeCells count="22">
    <mergeCell ref="A357:B357"/>
    <mergeCell ref="AL3:AL5"/>
    <mergeCell ref="AM3:AM5"/>
    <mergeCell ref="AN3:AN5"/>
    <mergeCell ref="AK4:AK5"/>
    <mergeCell ref="AB3:AK3"/>
    <mergeCell ref="AA3:AA4"/>
    <mergeCell ref="AP3:AP5"/>
    <mergeCell ref="C4:F4"/>
    <mergeCell ref="G4:J4"/>
    <mergeCell ref="K4:O4"/>
    <mergeCell ref="P4:P5"/>
    <mergeCell ref="V4:Y4"/>
    <mergeCell ref="AO3:AO5"/>
    <mergeCell ref="A1:AJ1"/>
    <mergeCell ref="A3:A4"/>
    <mergeCell ref="B3:B4"/>
    <mergeCell ref="C3:P3"/>
    <mergeCell ref="Q3:U4"/>
    <mergeCell ref="AB4:AE4"/>
    <mergeCell ref="AF4:AJ4"/>
    <mergeCell ref="Z3:Z4"/>
  </mergeCells>
  <phoneticPr fontId="0" type="noConversion"/>
  <pageMargins left="0" right="0" top="0" bottom="0" header="0" footer="0"/>
  <pageSetup paperSize="8" scale="60" orientation="landscape" r:id="rId1"/>
  <headerFooter alignWithMargins="0"/>
  <ignoredErrors>
    <ignoredError sqref="S41 S72 S76:S77 S88 S15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57"/>
    <pageSetUpPr fitToPage="1"/>
  </sheetPr>
  <dimension ref="A1:F52"/>
  <sheetViews>
    <sheetView tabSelected="1" view="pageBreakPreview" zoomScale="90" zoomScaleSheetLayoutView="90" workbookViewId="0">
      <selection activeCell="I5" sqref="I5"/>
    </sheetView>
  </sheetViews>
  <sheetFormatPr defaultRowHeight="15.75"/>
  <cols>
    <col min="1" max="1" width="9" style="1"/>
    <col min="2" max="2" width="42.5" style="1" customWidth="1"/>
    <col min="3" max="3" width="13.25" style="1" customWidth="1"/>
    <col min="4" max="4" width="9.375" style="1" hidden="1" customWidth="1"/>
    <col min="5" max="5" width="1.375" style="1" hidden="1" customWidth="1"/>
    <col min="6" max="6" width="14.625" style="1" customWidth="1"/>
    <col min="7" max="7" width="9.625" style="1" customWidth="1"/>
    <col min="8" max="16384" width="9" style="1"/>
  </cols>
  <sheetData>
    <row r="1" spans="1:6" ht="15.75" customHeight="1">
      <c r="B1" s="267" t="s">
        <v>0</v>
      </c>
      <c r="C1" s="267"/>
      <c r="D1" s="267"/>
      <c r="E1" s="267"/>
      <c r="F1" s="267"/>
    </row>
    <row r="2" spans="1:6" ht="15.75" customHeight="1">
      <c r="B2" s="267"/>
      <c r="C2" s="267"/>
      <c r="D2" s="267"/>
      <c r="E2" s="267"/>
      <c r="F2" s="267"/>
    </row>
    <row r="3" spans="1:6" ht="56.25" customHeight="1">
      <c r="B3" s="267"/>
      <c r="C3" s="267"/>
      <c r="D3" s="267"/>
      <c r="E3" s="267"/>
      <c r="F3" s="267"/>
    </row>
    <row r="4" spans="1:6" ht="29.25" customHeight="1"/>
    <row r="5" spans="1:6" s="137" customFormat="1" ht="49.5" customHeight="1">
      <c r="A5" s="265" t="s">
        <v>399</v>
      </c>
      <c r="B5" s="265"/>
      <c r="C5" s="265"/>
      <c r="D5" s="265"/>
      <c r="E5" s="265"/>
      <c r="F5" s="265"/>
    </row>
    <row r="6" spans="1:6" hidden="1">
      <c r="D6" s="138"/>
      <c r="F6" s="139" t="s">
        <v>338</v>
      </c>
    </row>
    <row r="7" spans="1:6" hidden="1">
      <c r="F7" s="139" t="s">
        <v>339</v>
      </c>
    </row>
    <row r="8" spans="1:6" hidden="1">
      <c r="F8" s="140" t="s">
        <v>340</v>
      </c>
    </row>
    <row r="9" spans="1:6" ht="31.5" hidden="1">
      <c r="E9" s="141"/>
      <c r="F9" s="142" t="s">
        <v>341</v>
      </c>
    </row>
    <row r="10" spans="1:6" hidden="1">
      <c r="F10" s="140" t="s">
        <v>342</v>
      </c>
    </row>
    <row r="11" spans="1:6" ht="3" customHeight="1">
      <c r="F11" s="140"/>
    </row>
    <row r="12" spans="1:6" ht="16.5" thickBot="1">
      <c r="A12" s="143"/>
    </row>
    <row r="13" spans="1:6" ht="35.25" customHeight="1" thickBot="1">
      <c r="A13" s="144" t="s">
        <v>1</v>
      </c>
      <c r="B13" s="145" t="s">
        <v>343</v>
      </c>
      <c r="C13" s="146" t="s">
        <v>344</v>
      </c>
      <c r="D13" s="147" t="s">
        <v>345</v>
      </c>
      <c r="E13" s="148" t="s">
        <v>346</v>
      </c>
      <c r="F13" s="144" t="s">
        <v>347</v>
      </c>
    </row>
    <row r="14" spans="1:6">
      <c r="A14" s="149">
        <v>1</v>
      </c>
      <c r="B14" s="150" t="s">
        <v>348</v>
      </c>
      <c r="C14" s="151">
        <f>C16+C18+C23+C26</f>
        <v>778.94277999999997</v>
      </c>
      <c r="D14" s="152">
        <f>D15+D22+D26+D27+D29</f>
        <v>176.13900000000001</v>
      </c>
      <c r="E14" s="153">
        <f>E15+E22+E26+E27+E29</f>
        <v>221.87299999999999</v>
      </c>
      <c r="F14" s="154">
        <f>C14</f>
        <v>778.94277999999997</v>
      </c>
    </row>
    <row r="15" spans="1:6">
      <c r="A15" s="155" t="s">
        <v>349</v>
      </c>
      <c r="B15" s="150" t="s">
        <v>350</v>
      </c>
      <c r="C15" s="156">
        <v>0</v>
      </c>
      <c r="D15" s="157">
        <f>D16+D17+D18+D21</f>
        <v>0</v>
      </c>
      <c r="E15" s="158">
        <f>E16+E17+E18+E21</f>
        <v>0</v>
      </c>
      <c r="F15" s="154">
        <f t="shared" ref="F15:F30" si="0">C15</f>
        <v>0</v>
      </c>
    </row>
    <row r="16" spans="1:6">
      <c r="A16" s="155" t="s">
        <v>351</v>
      </c>
      <c r="B16" s="150" t="s">
        <v>352</v>
      </c>
      <c r="C16" s="156">
        <v>0</v>
      </c>
      <c r="D16" s="157">
        <v>0</v>
      </c>
      <c r="E16" s="159"/>
      <c r="F16" s="154">
        <f t="shared" si="0"/>
        <v>0</v>
      </c>
    </row>
    <row r="17" spans="1:6">
      <c r="A17" s="155" t="s">
        <v>353</v>
      </c>
      <c r="B17" s="150" t="s">
        <v>354</v>
      </c>
      <c r="C17" s="160"/>
      <c r="D17" s="161"/>
      <c r="E17" s="162"/>
      <c r="F17" s="154"/>
    </row>
    <row r="18" spans="1:6" ht="31.5">
      <c r="A18" s="155" t="s">
        <v>355</v>
      </c>
      <c r="B18" s="150" t="s">
        <v>453</v>
      </c>
      <c r="C18" s="160">
        <v>169.88399999999999</v>
      </c>
      <c r="D18" s="161"/>
      <c r="E18" s="162"/>
      <c r="F18" s="154">
        <f t="shared" si="0"/>
        <v>169.88399999999999</v>
      </c>
    </row>
    <row r="19" spans="1:6" ht="32.25" customHeight="1">
      <c r="A19" s="155" t="s">
        <v>356</v>
      </c>
      <c r="B19" s="150" t="s">
        <v>357</v>
      </c>
      <c r="C19" s="160"/>
      <c r="D19" s="161"/>
      <c r="E19" s="162"/>
      <c r="F19" s="154"/>
    </row>
    <row r="20" spans="1:6" ht="31.5">
      <c r="A20" s="155" t="s">
        <v>358</v>
      </c>
      <c r="B20" s="150" t="s">
        <v>455</v>
      </c>
      <c r="C20" s="160">
        <f>C18</f>
        <v>169.88399999999999</v>
      </c>
      <c r="D20" s="161"/>
      <c r="E20" s="163"/>
      <c r="F20" s="154">
        <f t="shared" si="0"/>
        <v>169.88399999999999</v>
      </c>
    </row>
    <row r="21" spans="1:6">
      <c r="A21" s="155" t="s">
        <v>359</v>
      </c>
      <c r="B21" s="150" t="s">
        <v>360</v>
      </c>
      <c r="C21" s="160">
        <v>0</v>
      </c>
      <c r="D21" s="161"/>
      <c r="E21" s="162"/>
      <c r="F21" s="154">
        <f t="shared" si="0"/>
        <v>0</v>
      </c>
    </row>
    <row r="22" spans="1:6">
      <c r="A22" s="155" t="s">
        <v>361</v>
      </c>
      <c r="B22" s="150" t="s">
        <v>454</v>
      </c>
      <c r="C22" s="160">
        <v>490.23700000000002</v>
      </c>
      <c r="D22" s="161">
        <f>SUM(D23:D25)</f>
        <v>149.27000000000001</v>
      </c>
      <c r="E22" s="163">
        <f>SUM(E23:E25)</f>
        <v>188.02799999999999</v>
      </c>
      <c r="F22" s="154">
        <f t="shared" si="0"/>
        <v>490.23700000000002</v>
      </c>
    </row>
    <row r="23" spans="1:6">
      <c r="A23" s="155" t="s">
        <v>362</v>
      </c>
      <c r="B23" s="150" t="s">
        <v>398</v>
      </c>
      <c r="C23" s="160">
        <v>490.23700000000002</v>
      </c>
      <c r="D23" s="161">
        <v>149.27000000000001</v>
      </c>
      <c r="E23" s="162">
        <v>188.02799999999999</v>
      </c>
      <c r="F23" s="154">
        <f t="shared" si="0"/>
        <v>490.23700000000002</v>
      </c>
    </row>
    <row r="24" spans="1:6">
      <c r="A24" s="155" t="s">
        <v>363</v>
      </c>
      <c r="B24" s="150" t="s">
        <v>364</v>
      </c>
      <c r="C24" s="160"/>
      <c r="D24" s="161"/>
      <c r="E24" s="162"/>
      <c r="F24" s="154"/>
    </row>
    <row r="25" spans="1:6" ht="21.75" customHeight="1">
      <c r="A25" s="155" t="s">
        <v>365</v>
      </c>
      <c r="B25" s="150" t="s">
        <v>366</v>
      </c>
      <c r="C25" s="160"/>
      <c r="D25" s="161"/>
      <c r="E25" s="162"/>
      <c r="F25" s="154"/>
    </row>
    <row r="26" spans="1:6">
      <c r="A26" s="155" t="s">
        <v>367</v>
      </c>
      <c r="B26" s="150" t="s">
        <v>368</v>
      </c>
      <c r="C26" s="160">
        <f>(C18+C22)/100*18</f>
        <v>118.82178</v>
      </c>
      <c r="D26" s="161">
        <v>26.869</v>
      </c>
      <c r="E26" s="162">
        <v>33.844999999999999</v>
      </c>
      <c r="F26" s="154">
        <f t="shared" si="0"/>
        <v>118.82178</v>
      </c>
    </row>
    <row r="27" spans="1:6">
      <c r="A27" s="155" t="s">
        <v>369</v>
      </c>
      <c r="B27" s="150" t="s">
        <v>370</v>
      </c>
      <c r="C27" s="160">
        <v>0</v>
      </c>
      <c r="D27" s="161"/>
      <c r="E27" s="162"/>
      <c r="F27" s="154">
        <f t="shared" si="0"/>
        <v>0</v>
      </c>
    </row>
    <row r="28" spans="1:6">
      <c r="A28" s="155" t="s">
        <v>371</v>
      </c>
      <c r="B28" s="150" t="s">
        <v>372</v>
      </c>
      <c r="C28" s="160"/>
      <c r="D28" s="161"/>
      <c r="E28" s="162"/>
      <c r="F28" s="154"/>
    </row>
    <row r="29" spans="1:6">
      <c r="A29" s="155" t="s">
        <v>373</v>
      </c>
      <c r="B29" s="150" t="s">
        <v>374</v>
      </c>
      <c r="C29" s="160"/>
      <c r="D29" s="161"/>
      <c r="E29" s="162"/>
      <c r="F29" s="154"/>
    </row>
    <row r="30" spans="1:6">
      <c r="A30" s="155" t="s">
        <v>375</v>
      </c>
      <c r="B30" s="150" t="s">
        <v>376</v>
      </c>
      <c r="C30" s="160">
        <v>0</v>
      </c>
      <c r="D30" s="161">
        <f>D31+D32+D33+D34+D35+D36+D37</f>
        <v>0</v>
      </c>
      <c r="E30" s="162">
        <f>E31+E32+E33+E34+E35+E36+E37</f>
        <v>0</v>
      </c>
      <c r="F30" s="154">
        <f t="shared" si="0"/>
        <v>0</v>
      </c>
    </row>
    <row r="31" spans="1:6">
      <c r="A31" s="155" t="s">
        <v>377</v>
      </c>
      <c r="B31" s="150" t="s">
        <v>378</v>
      </c>
      <c r="C31" s="160"/>
      <c r="D31" s="161"/>
      <c r="E31" s="162"/>
      <c r="F31" s="154"/>
    </row>
    <row r="32" spans="1:6">
      <c r="A32" s="155" t="s">
        <v>379</v>
      </c>
      <c r="B32" s="150" t="s">
        <v>380</v>
      </c>
      <c r="C32" s="160"/>
      <c r="D32" s="161"/>
      <c r="E32" s="162"/>
      <c r="F32" s="154"/>
    </row>
    <row r="33" spans="1:6">
      <c r="A33" s="164" t="s">
        <v>381</v>
      </c>
      <c r="B33" s="150" t="s">
        <v>382</v>
      </c>
      <c r="C33" s="160"/>
      <c r="D33" s="161"/>
      <c r="E33" s="162"/>
      <c r="F33" s="165"/>
    </row>
    <row r="34" spans="1:6">
      <c r="A34" s="164" t="s">
        <v>383</v>
      </c>
      <c r="B34" s="150" t="s">
        <v>384</v>
      </c>
      <c r="C34" s="160"/>
      <c r="D34" s="161"/>
      <c r="E34" s="162"/>
      <c r="F34" s="165"/>
    </row>
    <row r="35" spans="1:6">
      <c r="A35" s="155" t="s">
        <v>385</v>
      </c>
      <c r="B35" s="150" t="s">
        <v>386</v>
      </c>
      <c r="C35" s="160"/>
      <c r="D35" s="161"/>
      <c r="E35" s="162"/>
      <c r="F35" s="165"/>
    </row>
    <row r="36" spans="1:6">
      <c r="A36" s="166" t="s">
        <v>387</v>
      </c>
      <c r="B36" s="167" t="s">
        <v>388</v>
      </c>
      <c r="C36" s="168"/>
      <c r="D36" s="169"/>
      <c r="E36" s="170"/>
      <c r="F36" s="171"/>
    </row>
    <row r="37" spans="1:6" ht="16.5" thickBot="1">
      <c r="A37" s="172" t="s">
        <v>389</v>
      </c>
      <c r="B37" s="173" t="s">
        <v>390</v>
      </c>
      <c r="C37" s="174"/>
      <c r="D37" s="169"/>
      <c r="E37" s="170"/>
      <c r="F37" s="171"/>
    </row>
    <row r="38" spans="1:6" ht="16.5" customHeight="1">
      <c r="A38" s="175"/>
      <c r="B38" s="176" t="s">
        <v>391</v>
      </c>
      <c r="C38" s="177">
        <f>C14</f>
        <v>778.94277999999997</v>
      </c>
      <c r="D38" s="177">
        <f>D14</f>
        <v>176.13900000000001</v>
      </c>
      <c r="E38" s="177">
        <f>E14</f>
        <v>221.87299999999999</v>
      </c>
      <c r="F38" s="177">
        <f>F14</f>
        <v>778.94277999999997</v>
      </c>
    </row>
    <row r="39" spans="1:6" ht="16.5" hidden="1" customHeight="1">
      <c r="A39" s="178"/>
      <c r="B39" s="179" t="s">
        <v>392</v>
      </c>
      <c r="C39" s="180"/>
      <c r="D39" s="161"/>
      <c r="E39" s="162"/>
      <c r="F39" s="181"/>
    </row>
    <row r="40" spans="1:6" ht="16.5" hidden="1" customHeight="1">
      <c r="A40" s="178"/>
      <c r="B40" s="182" t="s">
        <v>393</v>
      </c>
      <c r="C40" s="180"/>
      <c r="D40" s="161"/>
      <c r="E40" s="162"/>
      <c r="F40" s="181"/>
    </row>
    <row r="41" spans="1:6" ht="16.5" hidden="1" customHeight="1" thickBot="1">
      <c r="A41" s="183"/>
      <c r="B41" s="184" t="s">
        <v>394</v>
      </c>
      <c r="C41" s="185"/>
      <c r="D41" s="186"/>
      <c r="E41" s="187"/>
      <c r="F41" s="188"/>
    </row>
    <row r="42" spans="1:6">
      <c r="A42" s="189"/>
      <c r="B42" s="190"/>
      <c r="C42" s="189"/>
      <c r="D42" s="189"/>
      <c r="E42" s="189"/>
      <c r="F42" s="189"/>
    </row>
    <row r="43" spans="1:6" ht="34.5" customHeight="1">
      <c r="A43" s="266"/>
      <c r="B43" s="266"/>
      <c r="C43" s="266"/>
      <c r="D43" s="266"/>
      <c r="E43" s="266"/>
      <c r="F43" s="266"/>
    </row>
    <row r="44" spans="1:6" ht="30.6" customHeight="1">
      <c r="A44" s="266"/>
      <c r="B44" s="266"/>
      <c r="C44" s="266"/>
      <c r="D44" s="266"/>
      <c r="E44" s="266"/>
      <c r="F44" s="266"/>
    </row>
    <row r="45" spans="1:6">
      <c r="A45" s="191"/>
      <c r="B45" s="138"/>
    </row>
    <row r="46" spans="1:6">
      <c r="A46" s="191"/>
    </row>
    <row r="47" spans="1:6">
      <c r="A47" s="191"/>
    </row>
    <row r="48" spans="1:6">
      <c r="A48" s="192"/>
      <c r="B48" s="192"/>
      <c r="C48" s="192"/>
      <c r="D48" s="192"/>
      <c r="E48" s="192"/>
      <c r="F48" s="192"/>
    </row>
    <row r="49" spans="1:6">
      <c r="A49" s="191"/>
    </row>
    <row r="50" spans="1:6">
      <c r="A50" s="4"/>
      <c r="C50" s="193"/>
      <c r="D50" s="193"/>
      <c r="F50" s="194"/>
    </row>
    <row r="51" spans="1:6">
      <c r="C51" s="195"/>
      <c r="D51" s="195"/>
    </row>
    <row r="52" spans="1:6">
      <c r="A52" s="2"/>
      <c r="D52" s="143"/>
    </row>
  </sheetData>
  <mergeCells count="4">
    <mergeCell ref="A5:F5"/>
    <mergeCell ref="A43:F43"/>
    <mergeCell ref="A44:F44"/>
    <mergeCell ref="B1:F3"/>
  </mergeCells>
  <phoneticPr fontId="0" type="noConversion"/>
  <pageMargins left="0.74803149606299213" right="0.35433070866141736" top="0.98425196850393704" bottom="0.98425196850393704" header="0.51181102362204722" footer="0.51181102362204722"/>
  <pageSetup paperSize="9" orientation="portrait" r:id="rId1"/>
  <headerFooter alignWithMargins="0"/>
  <rowBreaks count="1" manualBreakCount="1">
    <brk id="4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приложение  1.2</vt:lpstr>
      <vt:lpstr>приложение 1.2</vt:lpstr>
      <vt:lpstr>приложение 4.2</vt:lpstr>
      <vt:lpstr>'приложение  1.2'!Print_Area</vt:lpstr>
      <vt:lpstr>'приложение 4.2'!Print_Area</vt:lpstr>
      <vt:lpstr>'приложение  1.2'!Print_Titles</vt:lpstr>
      <vt:lpstr>'приложение 1.2'!Print_Titles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Атапина Татьяна</dc:creator>
  <cp:lastModifiedBy>neznanov</cp:lastModifiedBy>
  <cp:lastPrinted>2012-02-25T10:26:22Z</cp:lastPrinted>
  <dcterms:created xsi:type="dcterms:W3CDTF">2011-11-28T02:17:53Z</dcterms:created>
  <dcterms:modified xsi:type="dcterms:W3CDTF">2012-02-25T10:28:01Z</dcterms:modified>
</cp:coreProperties>
</file>