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15390" windowHeight="6390" tabRatio="927" activeTab="2"/>
  </bookViews>
  <sheets>
    <sheet name="Приложение №1" sheetId="12" r:id="rId1"/>
    <sheet name="Приложение №2" sheetId="60" r:id="rId2"/>
    <sheet name="Приложение №3" sheetId="61" r:id="rId3"/>
  </sheets>
  <definedNames>
    <definedName name="_xlnm.Print_Area" localSheetId="0">'Приложение №1'!$A$1:$Q$40</definedName>
  </definedNames>
  <calcPr calcId="114210"/>
</workbook>
</file>

<file path=xl/calcChain.xml><?xml version="1.0" encoding="utf-8"?>
<calcChain xmlns="http://schemas.openxmlformats.org/spreadsheetml/2006/main">
  <c r="H31" i="61"/>
  <c r="R31"/>
  <c r="G31"/>
  <c r="E31"/>
  <c r="C31"/>
  <c r="Q31"/>
  <c r="O11"/>
  <c r="P11"/>
  <c r="N11"/>
  <c r="M11"/>
  <c r="L11"/>
  <c r="K11"/>
  <c r="J11"/>
  <c r="I11"/>
  <c r="H11"/>
  <c r="G11"/>
  <c r="F11"/>
  <c r="E11"/>
  <c r="D11"/>
  <c r="Q11"/>
  <c r="C11"/>
  <c r="R11"/>
  <c r="I33" i="12"/>
  <c r="J33"/>
  <c r="K33"/>
  <c r="L33"/>
  <c r="M33"/>
  <c r="N33"/>
  <c r="I40"/>
  <c r="J40"/>
  <c r="K40"/>
  <c r="L40"/>
  <c r="M40"/>
  <c r="N40"/>
  <c r="I38"/>
  <c r="I37"/>
  <c r="I36"/>
  <c r="J38"/>
  <c r="J37"/>
  <c r="J36"/>
  <c r="K38"/>
  <c r="K37"/>
  <c r="K36"/>
  <c r="L38"/>
  <c r="L37"/>
  <c r="L36"/>
  <c r="M38"/>
  <c r="M37"/>
  <c r="M36"/>
  <c r="N38"/>
  <c r="N37"/>
  <c r="N36"/>
  <c r="I35"/>
  <c r="J35"/>
  <c r="K35"/>
  <c r="L35"/>
  <c r="M35"/>
  <c r="N35"/>
  <c r="H32"/>
  <c r="I32"/>
  <c r="J32"/>
  <c r="K32"/>
  <c r="L32"/>
  <c r="M32"/>
  <c r="N32"/>
  <c r="O32"/>
  <c r="P32"/>
  <c r="Q32"/>
  <c r="H29"/>
  <c r="I29"/>
  <c r="J29"/>
  <c r="K29"/>
  <c r="L29"/>
  <c r="M29"/>
  <c r="N29"/>
  <c r="O29"/>
  <c r="P29"/>
  <c r="Q29"/>
  <c r="I28"/>
  <c r="J28"/>
  <c r="K28"/>
  <c r="L28"/>
  <c r="M28"/>
  <c r="N28"/>
  <c r="I20"/>
  <c r="J20"/>
  <c r="K20"/>
  <c r="L20"/>
  <c r="M20"/>
  <c r="N20"/>
  <c r="I14"/>
  <c r="I13"/>
  <c r="I12"/>
  <c r="J14"/>
  <c r="J13"/>
  <c r="J12"/>
  <c r="K14"/>
  <c r="K13"/>
  <c r="K12"/>
  <c r="L14"/>
  <c r="L13"/>
  <c r="L12"/>
  <c r="M14"/>
  <c r="M13"/>
  <c r="M12"/>
  <c r="N14"/>
  <c r="N13"/>
  <c r="N12"/>
  <c r="G29"/>
  <c r="Q30"/>
  <c r="G30"/>
  <c r="Q31"/>
  <c r="G31"/>
  <c r="H31"/>
  <c r="T11"/>
  <c r="S11"/>
  <c r="Q15"/>
  <c r="H30"/>
  <c r="G32"/>
  <c r="G15"/>
  <c r="H15"/>
  <c r="F25" i="60"/>
  <c r="F22"/>
  <c r="E21"/>
  <c r="D21"/>
  <c r="C21"/>
  <c r="F18"/>
  <c r="E17"/>
  <c r="D17"/>
  <c r="C17"/>
  <c r="F16"/>
  <c r="F15"/>
  <c r="F13"/>
  <c r="F11"/>
  <c r="E10"/>
  <c r="E9"/>
  <c r="D10"/>
  <c r="D9"/>
  <c r="C10"/>
  <c r="D33"/>
  <c r="U11" i="12"/>
  <c r="S12"/>
  <c r="O25"/>
  <c r="F10" i="60"/>
  <c r="E33"/>
  <c r="V11" i="12"/>
  <c r="T12"/>
  <c r="C9" i="60"/>
  <c r="C33"/>
  <c r="F17"/>
  <c r="F21"/>
  <c r="F33"/>
  <c r="F9"/>
  <c r="O34" i="12"/>
  <c r="O26"/>
  <c r="O24"/>
  <c r="O22"/>
  <c r="O18"/>
  <c r="O16"/>
  <c r="O39"/>
  <c r="O27"/>
  <c r="O23"/>
  <c r="O21"/>
  <c r="O20"/>
  <c r="O19"/>
  <c r="O17"/>
  <c r="P34"/>
  <c r="P26"/>
  <c r="P24"/>
  <c r="P22"/>
  <c r="P18"/>
  <c r="P16"/>
  <c r="P39"/>
  <c r="P27"/>
  <c r="P25"/>
  <c r="P23"/>
  <c r="P21"/>
  <c r="P19"/>
  <c r="P17"/>
  <c r="P14"/>
  <c r="O28"/>
  <c r="O14"/>
  <c r="O13"/>
  <c r="P20"/>
  <c r="P28"/>
  <c r="P40"/>
  <c r="P38"/>
  <c r="P37"/>
  <c r="P36"/>
  <c r="P33"/>
  <c r="P35"/>
  <c r="O40"/>
  <c r="O38"/>
  <c r="O37"/>
  <c r="O36"/>
  <c r="O35"/>
  <c r="O33"/>
  <c r="Q17"/>
  <c r="G17"/>
  <c r="H17"/>
  <c r="Q21"/>
  <c r="Q25"/>
  <c r="G25"/>
  <c r="Q39"/>
  <c r="Q18"/>
  <c r="G18"/>
  <c r="H18"/>
  <c r="Q22"/>
  <c r="G22"/>
  <c r="H22"/>
  <c r="Q26"/>
  <c r="G26"/>
  <c r="H26"/>
  <c r="Q19"/>
  <c r="G19"/>
  <c r="H19"/>
  <c r="Q23"/>
  <c r="G23"/>
  <c r="H23"/>
  <c r="Q27"/>
  <c r="G27"/>
  <c r="H27"/>
  <c r="Q16"/>
  <c r="Q24"/>
  <c r="G24"/>
  <c r="H24"/>
  <c r="Q34"/>
  <c r="Q35"/>
  <c r="Q33"/>
  <c r="Q14"/>
  <c r="O12"/>
  <c r="P13"/>
  <c r="P12"/>
  <c r="G39"/>
  <c r="Q40"/>
  <c r="Q38"/>
  <c r="Q37"/>
  <c r="Q36"/>
  <c r="G21"/>
  <c r="Q20"/>
  <c r="Q28"/>
  <c r="O11"/>
  <c r="H25"/>
  <c r="G16"/>
  <c r="G34"/>
  <c r="G33"/>
  <c r="G14"/>
  <c r="H21"/>
  <c r="H20"/>
  <c r="G20"/>
  <c r="G28"/>
  <c r="Q13"/>
  <c r="Q12"/>
  <c r="H39"/>
  <c r="G38"/>
  <c r="G37"/>
  <c r="G36"/>
  <c r="G35"/>
  <c r="H34"/>
  <c r="H16"/>
  <c r="H33"/>
  <c r="H35"/>
  <c r="H40"/>
  <c r="H38"/>
  <c r="H37"/>
  <c r="H36"/>
  <c r="G13"/>
  <c r="G12"/>
  <c r="H28"/>
  <c r="H14"/>
  <c r="H13"/>
  <c r="H12"/>
  <c r="I42"/>
  <c r="I11"/>
  <c r="H11"/>
  <c r="G40"/>
  <c r="G42"/>
  <c r="G11"/>
  <c r="N11"/>
  <c r="P11"/>
  <c r="N42"/>
  <c r="O42"/>
  <c r="H42"/>
  <c r="Q11"/>
  <c r="S10"/>
  <c r="Q42"/>
  <c r="P42"/>
</calcChain>
</file>

<file path=xl/sharedStrings.xml><?xml version="1.0" encoding="utf-8"?>
<sst xmlns="http://schemas.openxmlformats.org/spreadsheetml/2006/main" count="205" uniqueCount="151">
  <si>
    <t>Всего</t>
  </si>
  <si>
    <t>С</t>
  </si>
  <si>
    <t>П</t>
  </si>
  <si>
    <t xml:space="preserve">Приобретение основных средств приборов и спец. техники </t>
  </si>
  <si>
    <t>План 
года 2012</t>
  </si>
  <si>
    <t>ИТОГО:</t>
  </si>
  <si>
    <t>1.1.</t>
  </si>
  <si>
    <t>1.2.</t>
  </si>
  <si>
    <t>2.</t>
  </si>
  <si>
    <t>2.1.</t>
  </si>
  <si>
    <t>2.2.</t>
  </si>
  <si>
    <t>1.3.</t>
  </si>
  <si>
    <t>№№</t>
  </si>
  <si>
    <t>1.4.</t>
  </si>
  <si>
    <t>Наименование объекта</t>
  </si>
  <si>
    <t>Ввод мощностей</t>
  </si>
  <si>
    <t>Итого</t>
  </si>
  <si>
    <t>Новое строительство</t>
  </si>
  <si>
    <t>млн.рублей</t>
  </si>
  <si>
    <t>Проектная мощность/
протяженность сетей</t>
  </si>
  <si>
    <t>МВт/Гкал/ч/км/МВА</t>
  </si>
  <si>
    <t>год 
окончания 
строительства</t>
  </si>
  <si>
    <t>Стадия реализации проекта</t>
  </si>
  <si>
    <t>План 
финансирования 
текущего года</t>
  </si>
  <si>
    <t>Энергосбережение и повышение энергетической эффективности</t>
  </si>
  <si>
    <t xml:space="preserve">Создание систем телемеханики  и связи </t>
  </si>
  <si>
    <t>Техническое перевооружение и реконструкция</t>
  </si>
  <si>
    <t>1.5.</t>
  </si>
  <si>
    <t>Реконструкция электроснабжения ВЛЭП 0,4кВ и ВЛЭП 6кВ  (с. Верх - Чумыш)</t>
  </si>
  <si>
    <t>Замена автотранспорта</t>
  </si>
  <si>
    <t>Замена испытательного измерительного оборудования</t>
  </si>
  <si>
    <t>П; С</t>
  </si>
  <si>
    <t>Строительство ВЛЭП 6 кВ из сшитого полиэтилена на ПС № 12</t>
  </si>
  <si>
    <t>2 км</t>
  </si>
  <si>
    <t>Создание систем противоаварийной и режимной автоматики</t>
  </si>
  <si>
    <t>Прочее новое строительство</t>
  </si>
  <si>
    <t>План года 2012</t>
  </si>
  <si>
    <t>План года 2013</t>
  </si>
  <si>
    <t>План года 2014</t>
  </si>
  <si>
    <t>План 
года 2013</t>
  </si>
  <si>
    <t xml:space="preserve">Проектирование системы АСДУ </t>
  </si>
  <si>
    <t>По г. Белово</t>
  </si>
  <si>
    <t>Модернизация оборудования РП 6/0,4кв №5</t>
  </si>
  <si>
    <t>Модернизация оборудования РП 6/0,4кв №6</t>
  </si>
  <si>
    <t>Модернизация оборудования РП 6/0,4кв №23</t>
  </si>
  <si>
    <t>Модернизация оборудования РП 6/0,4кв №25</t>
  </si>
  <si>
    <t>Модернизация оборудования РП 6/0,4кв №22</t>
  </si>
  <si>
    <t>Приобретение комплектной трансформаторной подстанции модульного исполнения типа КТПМ 6/0,4кВ вместо ПС 6/0,4кВ №21 шахта "Чертинская -Коксовая"</t>
  </si>
  <si>
    <t>По г. Киселевску и Прокопьевскому району</t>
  </si>
  <si>
    <t>Реконструкция ПС 110/6 кВ "Машзавод" с заменой выключателей (4 шт), изоляторов проходных (18 шт), ОПН 110 кВ (6 шт), аккумуляторной батареи и конденсаторной установки</t>
  </si>
  <si>
    <t xml:space="preserve">Проектирование, организация и внедрение системы связи на объектах ООО "ЭлКК" (для обеспечения передачи информации с ПС на диспетчерский пункт с двумя независимыми каналами) </t>
  </si>
  <si>
    <t>Реконструкция ЗРУ-6 кВ  на ПС № 12</t>
  </si>
  <si>
    <t>Источник финансирования</t>
  </si>
  <si>
    <t>План 2012 г.</t>
  </si>
  <si>
    <t>План 2013 г.</t>
  </si>
  <si>
    <t>План 2014 г.</t>
  </si>
  <si>
    <t>Собственные средства (с НДС)</t>
  </si>
  <si>
    <t>1.1.1.</t>
  </si>
  <si>
    <t>в т.ч. инвестиционная составляющая в тарифе (без НДС)</t>
  </si>
  <si>
    <t>1.1.2.</t>
  </si>
  <si>
    <t xml:space="preserve">в т.ч. прибыль со свободного сектора </t>
  </si>
  <si>
    <t>1.1.3.</t>
  </si>
  <si>
    <t>в т.ч. от технологического присоединения (для электросетевых компаний)</t>
  </si>
  <si>
    <t>1.1.3.1.</t>
  </si>
  <si>
    <t>в т.ч. от технологического присоединения генерации</t>
  </si>
  <si>
    <t>1.1.3.2.</t>
  </si>
  <si>
    <t>в т.ч. от технологического присоединения потребителей</t>
  </si>
  <si>
    <t>1.1.4.</t>
  </si>
  <si>
    <t>Прочая прибыль</t>
  </si>
  <si>
    <t>1.2.1.</t>
  </si>
  <si>
    <t>Амортизация, учтенная в тарифе (без НДС)</t>
  </si>
  <si>
    <t>1.2.2.</t>
  </si>
  <si>
    <t>Прочая амортизация</t>
  </si>
  <si>
    <t>1.2.3.</t>
  </si>
  <si>
    <t>Недоиспользованная амортизация прошлых лет</t>
  </si>
  <si>
    <t>Возврат НДС</t>
  </si>
  <si>
    <t>Прочие собственные средства</t>
  </si>
  <si>
    <t xml:space="preserve">1.4.1. </t>
  </si>
  <si>
    <t>в т.ч. средства допэмиссии</t>
  </si>
  <si>
    <t>Остаток собственных средств на начало года</t>
  </si>
  <si>
    <t>Привлеченные средства, в т.ч.:</t>
  </si>
  <si>
    <t>Кредиты</t>
  </si>
  <si>
    <t>Облигационные займы</t>
  </si>
  <si>
    <t>2.3.</t>
  </si>
  <si>
    <t>Займы организаций</t>
  </si>
  <si>
    <t>2.4.</t>
  </si>
  <si>
    <t>Бюджетное финансирование</t>
  </si>
  <si>
    <t>2.5.</t>
  </si>
  <si>
    <t>Средства внешних инвесторов</t>
  </si>
  <si>
    <t>2.6.</t>
  </si>
  <si>
    <t>Использование лизинга</t>
  </si>
  <si>
    <t>2.7.</t>
  </si>
  <si>
    <t>Прочие привлеченные средства</t>
  </si>
  <si>
    <t>для ОГК/ТГК, в том числе</t>
  </si>
  <si>
    <t>ДПМ</t>
  </si>
  <si>
    <t>вне ДПМ</t>
  </si>
  <si>
    <t>1.1.2</t>
  </si>
  <si>
    <t>1.1.3</t>
  </si>
  <si>
    <t>1.1.4</t>
  </si>
  <si>
    <t>1.1.5</t>
  </si>
  <si>
    <t>1.1.6</t>
  </si>
  <si>
    <t>1.1.7</t>
  </si>
  <si>
    <t>1.1.8</t>
  </si>
  <si>
    <t>1.1.9</t>
  </si>
  <si>
    <t>1.1.10</t>
  </si>
  <si>
    <t>1.1.11</t>
  </si>
  <si>
    <t>1.1.12</t>
  </si>
  <si>
    <t>1.2</t>
  </si>
  <si>
    <t>1.2.1</t>
  </si>
  <si>
    <t>1.3</t>
  </si>
  <si>
    <t>1.3.1</t>
  </si>
  <si>
    <t>Строительство ВЛЭП 6 кВ из сшитого полиэтилена на ПС № 12  (г. Киселевск, Прокопьевский район)</t>
  </si>
  <si>
    <t>2.2.1</t>
  </si>
  <si>
    <t>2</t>
  </si>
  <si>
    <t>2.1</t>
  </si>
  <si>
    <t>2.2</t>
  </si>
  <si>
    <t>План 
года 2014</t>
  </si>
  <si>
    <t xml:space="preserve">Остаточная стоимость строительства </t>
  </si>
  <si>
    <t>Полная 
стоимость 
строительства</t>
  </si>
  <si>
    <t>С/П</t>
  </si>
  <si>
    <t>1.1.1</t>
  </si>
  <si>
    <t>1.2.2</t>
  </si>
  <si>
    <t>год 
начала 
строительства</t>
  </si>
  <si>
    <t>Модернизация оборудования РП 6/0,4кв №8</t>
  </si>
  <si>
    <t>Приобретение, монтаж и поверка приборов учёта и трансформаторов тока  г. Белово</t>
  </si>
  <si>
    <t>Перечень инвестиционных проектов на период реализации инвестиционной программы ООО "Электросетевая компания Кузбасса" и план их финансирования</t>
  </si>
  <si>
    <t>ВСЕГО</t>
  </si>
  <si>
    <t>Всего по г. Киселевску и Прокопьевскому району</t>
  </si>
  <si>
    <t>Всего по г. Белово</t>
  </si>
  <si>
    <t>Источники финансирования инвестиционных программ ООО "Электросетевая компания Кузбасса" (в прогнозных ценах соответствующих лет), млн. руб.</t>
  </si>
  <si>
    <t>Амортизация (без НДС)</t>
  </si>
  <si>
    <t>ВСЕГО источников финансирования (с НДС)</t>
  </si>
  <si>
    <t>Объем финансирования с НДС</t>
  </si>
  <si>
    <t>План ввода объектов основных средств  ООО "Электросетевая компания Кузбасса" в натуральном и стоимостном выражении</t>
  </si>
  <si>
    <t>№ п/п</t>
  </si>
  <si>
    <t>Наименование объекта основных средств</t>
  </si>
  <si>
    <t>2012, млн.руб с НДС</t>
  </si>
  <si>
    <t>2012, МВт/Гкал/ч/км/МВА</t>
  </si>
  <si>
    <t>Всего 2012-2014</t>
  </si>
  <si>
    <t>1 квартал</t>
  </si>
  <si>
    <t>2 квартал</t>
  </si>
  <si>
    <t>3 квартал</t>
  </si>
  <si>
    <t>4 квартал</t>
  </si>
  <si>
    <t>млн.руб с НДС</t>
  </si>
  <si>
    <t>ВСЕГО ПО ООО "Электросетевая компания Кузбасса"</t>
  </si>
  <si>
    <t>Замена коммутационного оборудования ЗРУ-6 кВ  на ПС № 12</t>
  </si>
  <si>
    <t>Приобретение, монтаж и поверка приборов учёта и трансформаторов тока</t>
  </si>
  <si>
    <t>Прибыль, направляемая на инвестиции (без НДС):</t>
  </si>
  <si>
    <t>Приложение №1 к постановлению                                                                                                                                                                                   Региональной энергетической                                                                                                                                                                              комиссии Кемеровской области                                                                                                                                                                                                   от 21 февраля 2012 года № 17</t>
  </si>
  <si>
    <t>Приложение №2 к постановлению                                                                                                                                                                                   Региональной энергетической                                                                                                                                                                              комиссии Кемеровской области                                                                                                                                                                                                   от 21 февраля 2012 года № 17</t>
  </si>
  <si>
    <t>Приложение №3 к постановлению                                                                                                                                                                                   Региональной энергетической                                                                                                                                                                              комиссии Кемеровской области                                                                                                                                                                                                   от 21 февраля 2012 года № 17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</si>
</sst>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,##0.000"/>
  </numFmts>
  <fonts count="32">
    <font>
      <sz val="12"/>
      <name val="Times New Roman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8"/>
      <name val="Garamond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6" fillId="3" borderId="0" applyNumberFormat="0" applyBorder="0" applyAlignment="0" applyProtection="0"/>
    <xf numFmtId="0" fontId="8" fillId="20" borderId="1" applyNumberFormat="0" applyAlignment="0" applyProtection="0"/>
    <xf numFmtId="0" fontId="13" fillId="21" borderId="2" applyNumberFormat="0" applyAlignment="0" applyProtection="0"/>
    <xf numFmtId="0" fontId="17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6" fillId="7" borderId="1" applyNumberFormat="0" applyAlignment="0" applyProtection="0"/>
    <xf numFmtId="0" fontId="18" fillId="0" borderId="6" applyNumberFormat="0" applyFill="0" applyAlignment="0" applyProtection="0"/>
    <xf numFmtId="0" fontId="15" fillId="22" borderId="0" applyNumberFormat="0" applyBorder="0" applyAlignment="0" applyProtection="0"/>
    <xf numFmtId="0" fontId="4" fillId="23" borderId="7" applyNumberFormat="0" applyFont="0" applyAlignment="0" applyProtection="0"/>
    <xf numFmtId="0" fontId="7" fillId="20" borderId="8" applyNumberFormat="0" applyAlignment="0" applyProtection="0"/>
    <xf numFmtId="0" fontId="14" fillId="0" borderId="0" applyNumberFormat="0" applyFill="0" applyBorder="0" applyAlignment="0" applyProtection="0"/>
    <xf numFmtId="0" fontId="12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1" fillId="0" borderId="0"/>
    <xf numFmtId="0" fontId="2" fillId="0" borderId="0"/>
    <xf numFmtId="0" fontId="27" fillId="0" borderId="0"/>
    <xf numFmtId="0" fontId="22" fillId="0" borderId="0"/>
    <xf numFmtId="0" fontId="21" fillId="0" borderId="0"/>
  </cellStyleXfs>
  <cellXfs count="87">
    <xf numFmtId="0" fontId="0" fillId="0" borderId="0" xfId="0"/>
    <xf numFmtId="0" fontId="23" fillId="0" borderId="0" xfId="0" applyFont="1" applyFill="1"/>
    <xf numFmtId="0" fontId="23" fillId="0" borderId="0" xfId="0" applyFont="1" applyFill="1" applyAlignment="1">
      <alignment horizontal="right"/>
    </xf>
    <xf numFmtId="0" fontId="25" fillId="0" borderId="0" xfId="0" applyFont="1" applyFill="1" applyAlignment="1">
      <alignment horizontal="right"/>
    </xf>
    <xf numFmtId="164" fontId="24" fillId="0" borderId="10" xfId="0" applyNumberFormat="1" applyFont="1" applyFill="1" applyBorder="1" applyAlignment="1">
      <alignment horizontal="center" vertical="center" wrapText="1"/>
    </xf>
    <xf numFmtId="164" fontId="23" fillId="0" borderId="10" xfId="0" applyNumberFormat="1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left" vertical="center" wrapText="1"/>
    </xf>
    <xf numFmtId="0" fontId="26" fillId="0" borderId="10" xfId="46" applyFont="1" applyFill="1" applyBorder="1" applyAlignment="1">
      <alignment horizontal="left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28" fillId="0" borderId="10" xfId="0" applyFont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center" wrapText="1"/>
    </xf>
    <xf numFmtId="164" fontId="1" fillId="0" borderId="10" xfId="44" applyNumberFormat="1" applyFont="1" applyFill="1" applyBorder="1" applyAlignment="1">
      <alignment horizontal="center" vertical="center" wrapText="1"/>
    </xf>
    <xf numFmtId="164" fontId="1" fillId="0" borderId="10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left" vertical="center" wrapText="1"/>
    </xf>
    <xf numFmtId="164" fontId="28" fillId="0" borderId="10" xfId="44" applyNumberFormat="1" applyFont="1" applyFill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center" vertical="center" wrapText="1"/>
    </xf>
    <xf numFmtId="164" fontId="29" fillId="0" borderId="10" xfId="0" applyNumberFormat="1" applyFont="1" applyFill="1" applyBorder="1" applyAlignment="1">
      <alignment horizontal="center" vertical="center" wrapText="1"/>
    </xf>
    <xf numFmtId="16" fontId="29" fillId="0" borderId="10" xfId="0" applyNumberFormat="1" applyFont="1" applyFill="1" applyBorder="1" applyAlignment="1">
      <alignment horizontal="center" vertical="center" wrapText="1"/>
    </xf>
    <xf numFmtId="164" fontId="26" fillId="0" borderId="10" xfId="0" applyNumberFormat="1" applyFont="1" applyFill="1" applyBorder="1" applyAlignment="1">
      <alignment horizontal="center" vertical="center"/>
    </xf>
    <xf numFmtId="164" fontId="29" fillId="0" borderId="10" xfId="0" applyNumberFormat="1" applyFont="1" applyFill="1" applyBorder="1" applyAlignment="1">
      <alignment horizontal="center" vertical="center"/>
    </xf>
    <xf numFmtId="0" fontId="26" fillId="0" borderId="10" xfId="45" applyFont="1" applyFill="1" applyBorder="1" applyAlignment="1">
      <alignment horizontal="left" vertical="center" wrapText="1"/>
    </xf>
    <xf numFmtId="0" fontId="29" fillId="0" borderId="10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/>
    <xf numFmtId="164" fontId="26" fillId="0" borderId="0" xfId="0" applyNumberFormat="1" applyFont="1" applyFill="1" applyBorder="1"/>
    <xf numFmtId="0" fontId="29" fillId="0" borderId="0" xfId="0" applyFont="1" applyFill="1" applyAlignment="1">
      <alignment horizontal="center"/>
    </xf>
    <xf numFmtId="0" fontId="26" fillId="0" borderId="0" xfId="0" applyFont="1" applyFill="1"/>
    <xf numFmtId="0" fontId="26" fillId="0" borderId="0" xfId="0" applyFont="1" applyFill="1" applyAlignment="1">
      <alignment horizontal="right"/>
    </xf>
    <xf numFmtId="0" fontId="24" fillId="0" borderId="0" xfId="0" applyFont="1" applyFill="1"/>
    <xf numFmtId="49" fontId="26" fillId="0" borderId="10" xfId="0" applyNumberFormat="1" applyFont="1" applyFill="1" applyBorder="1" applyAlignment="1">
      <alignment horizontal="center" vertical="center" wrapText="1"/>
    </xf>
    <xf numFmtId="49" fontId="29" fillId="0" borderId="10" xfId="0" applyNumberFormat="1" applyFont="1" applyFill="1" applyBorder="1" applyAlignment="1">
      <alignment horizontal="center" vertical="center" wrapText="1"/>
    </xf>
    <xf numFmtId="164" fontId="30" fillId="0" borderId="0" xfId="0" applyNumberFormat="1" applyFont="1"/>
    <xf numFmtId="0" fontId="26" fillId="0" borderId="10" xfId="0" applyFont="1" applyFill="1" applyBorder="1" applyAlignment="1">
      <alignment horizontal="center" vertical="center" wrapText="1"/>
    </xf>
    <xf numFmtId="165" fontId="26" fillId="0" borderId="10" xfId="0" applyNumberFormat="1" applyFont="1" applyFill="1" applyBorder="1" applyAlignment="1">
      <alignment horizontal="center" vertical="center"/>
    </xf>
    <xf numFmtId="165" fontId="29" fillId="0" borderId="10" xfId="0" applyNumberFormat="1" applyFont="1" applyFill="1" applyBorder="1" applyAlignment="1">
      <alignment horizontal="center" vertical="center" wrapText="1"/>
    </xf>
    <xf numFmtId="165" fontId="26" fillId="0" borderId="10" xfId="0" applyNumberFormat="1" applyFont="1" applyFill="1" applyBorder="1" applyAlignment="1">
      <alignment horizontal="center" vertical="center" wrapText="1"/>
    </xf>
    <xf numFmtId="165" fontId="29" fillId="0" borderId="10" xfId="0" applyNumberFormat="1" applyFont="1" applyFill="1" applyBorder="1" applyAlignment="1">
      <alignment horizontal="center" vertical="center"/>
    </xf>
    <xf numFmtId="165" fontId="26" fillId="0" borderId="10" xfId="0" applyNumberFormat="1" applyFont="1" applyFill="1" applyBorder="1" applyAlignment="1" applyProtection="1">
      <alignment horizontal="center" vertical="center" wrapText="1"/>
    </xf>
    <xf numFmtId="165" fontId="26" fillId="24" borderId="10" xfId="0" applyNumberFormat="1" applyFont="1" applyFill="1" applyBorder="1" applyAlignment="1">
      <alignment horizontal="center" vertical="center"/>
    </xf>
    <xf numFmtId="0" fontId="23" fillId="0" borderId="0" xfId="0" applyFont="1" applyFill="1" applyAlignment="1">
      <alignment horizontal="left"/>
    </xf>
    <xf numFmtId="0" fontId="26" fillId="0" borderId="10" xfId="0" applyNumberFormat="1" applyFont="1" applyFill="1" applyBorder="1" applyAlignment="1" applyProtection="1">
      <alignment horizontal="left" vertical="center" wrapText="1"/>
    </xf>
    <xf numFmtId="0" fontId="26" fillId="0" borderId="0" xfId="0" applyFont="1" applyFill="1" applyBorder="1" applyAlignment="1">
      <alignment horizontal="left"/>
    </xf>
    <xf numFmtId="0" fontId="29" fillId="0" borderId="0" xfId="0" applyFont="1" applyFill="1" applyAlignment="1">
      <alignment horizontal="left"/>
    </xf>
    <xf numFmtId="0" fontId="26" fillId="0" borderId="0" xfId="0" applyFont="1" applyFill="1" applyAlignment="1">
      <alignment horizontal="left"/>
    </xf>
    <xf numFmtId="0" fontId="29" fillId="25" borderId="10" xfId="0" applyFont="1" applyFill="1" applyBorder="1" applyAlignment="1">
      <alignment horizontal="center" vertical="center" wrapText="1"/>
    </xf>
    <xf numFmtId="165" fontId="29" fillId="25" borderId="10" xfId="0" applyNumberFormat="1" applyFont="1" applyFill="1" applyBorder="1" applyAlignment="1">
      <alignment horizontal="center" vertical="center" wrapText="1"/>
    </xf>
    <xf numFmtId="0" fontId="26" fillId="25" borderId="10" xfId="0" applyFont="1" applyFill="1" applyBorder="1" applyAlignment="1">
      <alignment horizontal="center" vertical="center" wrapText="1"/>
    </xf>
    <xf numFmtId="165" fontId="29" fillId="25" borderId="10" xfId="0" applyNumberFormat="1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center" vertical="center" wrapText="1"/>
    </xf>
    <xf numFmtId="0" fontId="23" fillId="24" borderId="10" xfId="45" applyFont="1" applyFill="1" applyBorder="1" applyAlignment="1">
      <alignment horizontal="left" vertical="center" wrapText="1"/>
    </xf>
    <xf numFmtId="0" fontId="31" fillId="24" borderId="10" xfId="45" applyFont="1" applyFill="1" applyBorder="1" applyAlignment="1">
      <alignment horizontal="left" vertical="center" wrapText="1"/>
    </xf>
    <xf numFmtId="0" fontId="23" fillId="24" borderId="11" xfId="0" applyFont="1" applyFill="1" applyBorder="1" applyAlignment="1">
      <alignment horizontal="center" vertical="center" wrapText="1"/>
    </xf>
    <xf numFmtId="0" fontId="23" fillId="24" borderId="10" xfId="0" applyNumberFormat="1" applyFont="1" applyFill="1" applyBorder="1" applyAlignment="1" applyProtection="1">
      <alignment horizontal="left" vertical="center" wrapText="1"/>
    </xf>
    <xf numFmtId="0" fontId="23" fillId="24" borderId="10" xfId="46" applyFont="1" applyFill="1" applyBorder="1" applyAlignment="1">
      <alignment horizontal="left" vertical="center" wrapText="1"/>
    </xf>
    <xf numFmtId="0" fontId="25" fillId="0" borderId="0" xfId="0" applyFont="1" applyFill="1" applyAlignment="1">
      <alignment horizontal="center"/>
    </xf>
    <xf numFmtId="0" fontId="26" fillId="0" borderId="10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/>
    </xf>
    <xf numFmtId="0" fontId="1" fillId="0" borderId="0" xfId="44" applyFont="1" applyAlignment="1">
      <alignment horizontal="right" vertical="center" wrapText="1"/>
    </xf>
    <xf numFmtId="16" fontId="29" fillId="25" borderId="12" xfId="0" applyNumberFormat="1" applyFont="1" applyFill="1" applyBorder="1" applyAlignment="1">
      <alignment horizontal="center" vertical="center" wrapText="1"/>
    </xf>
    <xf numFmtId="16" fontId="29" fillId="25" borderId="13" xfId="0" applyNumberFormat="1" applyFont="1" applyFill="1" applyBorder="1" applyAlignment="1">
      <alignment horizontal="center" vertical="center" wrapText="1"/>
    </xf>
    <xf numFmtId="0" fontId="29" fillId="25" borderId="12" xfId="0" applyFont="1" applyFill="1" applyBorder="1" applyAlignment="1">
      <alignment horizontal="center" vertical="center" wrapText="1"/>
    </xf>
    <xf numFmtId="0" fontId="29" fillId="25" borderId="13" xfId="0" applyFont="1" applyFill="1" applyBorder="1" applyAlignment="1">
      <alignment horizontal="center" vertical="center" wrapText="1"/>
    </xf>
    <xf numFmtId="0" fontId="26" fillId="0" borderId="14" xfId="0" applyFont="1" applyFill="1" applyBorder="1" applyAlignment="1">
      <alignment horizontal="center" vertical="center" wrapText="1"/>
    </xf>
    <xf numFmtId="0" fontId="26" fillId="0" borderId="15" xfId="0" applyFont="1" applyFill="1" applyBorder="1" applyAlignment="1">
      <alignment horizontal="center" vertical="center" wrapText="1"/>
    </xf>
    <xf numFmtId="0" fontId="26" fillId="0" borderId="16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textRotation="90" wrapText="1"/>
    </xf>
    <xf numFmtId="0" fontId="28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 wrapText="1"/>
    </xf>
    <xf numFmtId="0" fontId="24" fillId="0" borderId="16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24" fillId="24" borderId="10" xfId="0" applyFont="1" applyFill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4" fillId="0" borderId="10" xfId="45" applyFont="1" applyFill="1" applyBorder="1" applyAlignment="1">
      <alignment horizontal="center" vertical="center" wrapText="1"/>
    </xf>
    <xf numFmtId="0" fontId="24" fillId="24" borderId="12" xfId="0" applyFont="1" applyFill="1" applyBorder="1" applyAlignment="1">
      <alignment horizontal="center" vertical="center" wrapText="1"/>
    </xf>
    <xf numFmtId="0" fontId="24" fillId="24" borderId="17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  <cellStyle name="Обычный 2" xfId="42"/>
    <cellStyle name="Обычный 3" xfId="43"/>
    <cellStyle name="Обычный 5" xfId="44"/>
    <cellStyle name="Обычный_ИНВЕСТИЦИОННАЯ" xfId="45"/>
    <cellStyle name="Обычный_Книга1" xfId="4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7"/>
  </sheetPr>
  <dimension ref="A1:V47"/>
  <sheetViews>
    <sheetView view="pageBreakPreview" topLeftCell="D2" zoomScale="70" zoomScaleNormal="75" zoomScaleSheetLayoutView="70" workbookViewId="0">
      <selection activeCell="Y9" sqref="Y9"/>
    </sheetView>
  </sheetViews>
  <sheetFormatPr defaultRowHeight="15.75"/>
  <cols>
    <col min="1" max="1" width="5.25" style="1" customWidth="1"/>
    <col min="2" max="2" width="48" style="43" customWidth="1"/>
    <col min="3" max="4" width="9.625" style="1" customWidth="1"/>
    <col min="5" max="5" width="5.75" style="1" customWidth="1"/>
    <col min="6" max="6" width="6.25" style="1" customWidth="1"/>
    <col min="7" max="7" width="11.625" style="1" customWidth="1"/>
    <col min="8" max="8" width="11" style="1" customWidth="1"/>
    <col min="9" max="9" width="9.25" style="1" customWidth="1"/>
    <col min="10" max="10" width="9.625" style="1" customWidth="1"/>
    <col min="11" max="11" width="9.75" style="1" customWidth="1"/>
    <col min="12" max="12" width="9.375" style="1" customWidth="1"/>
    <col min="13" max="13" width="9.75" style="1" customWidth="1"/>
    <col min="14" max="14" width="9.25" style="1" customWidth="1"/>
    <col min="15" max="15" width="10.75" style="1" customWidth="1"/>
    <col min="16" max="16" width="10.625" style="1" customWidth="1"/>
    <col min="17" max="17" width="10.75" style="1" customWidth="1"/>
    <col min="18" max="23" width="0" style="1" hidden="1" customWidth="1"/>
    <col min="24" max="24" width="18.5" style="1" customWidth="1"/>
    <col min="25" max="25" width="17.875" style="1" customWidth="1"/>
    <col min="26" max="16384" width="9" style="1"/>
  </cols>
  <sheetData>
    <row r="1" spans="1:22" hidden="1"/>
    <row r="2" spans="1:22" ht="24.6" customHeight="1">
      <c r="M2" s="63" t="s">
        <v>148</v>
      </c>
      <c r="N2" s="63"/>
      <c r="O2" s="63"/>
      <c r="P2" s="63"/>
      <c r="Q2" s="63"/>
    </row>
    <row r="3" spans="1:22" ht="14.45" customHeight="1">
      <c r="M3" s="63"/>
      <c r="N3" s="63"/>
      <c r="O3" s="63"/>
      <c r="P3" s="63"/>
      <c r="Q3" s="63"/>
    </row>
    <row r="4" spans="1:22" ht="33.75" customHeight="1">
      <c r="M4" s="63"/>
      <c r="N4" s="63"/>
      <c r="O4" s="63"/>
      <c r="P4" s="63"/>
      <c r="Q4" s="63"/>
    </row>
    <row r="5" spans="1:22">
      <c r="Q5" s="2"/>
    </row>
    <row r="6" spans="1:22" ht="18.75">
      <c r="A6" s="59" t="s">
        <v>125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</row>
    <row r="7" spans="1:22">
      <c r="Q7" s="2"/>
    </row>
    <row r="8" spans="1:22">
      <c r="A8" s="60" t="s">
        <v>12</v>
      </c>
      <c r="B8" s="68" t="s">
        <v>14</v>
      </c>
      <c r="C8" s="60" t="s">
        <v>22</v>
      </c>
      <c r="D8" s="60" t="s">
        <v>19</v>
      </c>
      <c r="E8" s="71" t="s">
        <v>122</v>
      </c>
      <c r="F8" s="71" t="s">
        <v>21</v>
      </c>
      <c r="G8" s="60" t="s">
        <v>118</v>
      </c>
      <c r="H8" s="60" t="s">
        <v>117</v>
      </c>
      <c r="I8" s="60" t="s">
        <v>23</v>
      </c>
      <c r="J8" s="61" t="s">
        <v>15</v>
      </c>
      <c r="K8" s="61"/>
      <c r="L8" s="61"/>
      <c r="M8" s="61"/>
      <c r="N8" s="61" t="s">
        <v>132</v>
      </c>
      <c r="O8" s="61"/>
      <c r="P8" s="61"/>
      <c r="Q8" s="61"/>
    </row>
    <row r="9" spans="1:22" ht="48.6" customHeight="1">
      <c r="A9" s="60"/>
      <c r="B9" s="69"/>
      <c r="C9" s="60"/>
      <c r="D9" s="60"/>
      <c r="E9" s="71"/>
      <c r="F9" s="71"/>
      <c r="G9" s="60"/>
      <c r="H9" s="60"/>
      <c r="I9" s="60"/>
      <c r="J9" s="36" t="s">
        <v>36</v>
      </c>
      <c r="K9" s="36" t="s">
        <v>37</v>
      </c>
      <c r="L9" s="36" t="s">
        <v>38</v>
      </c>
      <c r="M9" s="36" t="s">
        <v>16</v>
      </c>
      <c r="N9" s="36" t="s">
        <v>4</v>
      </c>
      <c r="O9" s="36" t="s">
        <v>39</v>
      </c>
      <c r="P9" s="36" t="s">
        <v>116</v>
      </c>
      <c r="Q9" s="36" t="s">
        <v>16</v>
      </c>
    </row>
    <row r="10" spans="1:22" ht="25.5">
      <c r="A10" s="60"/>
      <c r="B10" s="70"/>
      <c r="C10" s="36" t="s">
        <v>119</v>
      </c>
      <c r="D10" s="36" t="s">
        <v>20</v>
      </c>
      <c r="E10" s="71"/>
      <c r="F10" s="71"/>
      <c r="G10" s="36" t="s">
        <v>18</v>
      </c>
      <c r="H10" s="36" t="s">
        <v>18</v>
      </c>
      <c r="I10" s="36" t="s">
        <v>18</v>
      </c>
      <c r="J10" s="36" t="s">
        <v>20</v>
      </c>
      <c r="K10" s="36" t="s">
        <v>20</v>
      </c>
      <c r="L10" s="36" t="s">
        <v>20</v>
      </c>
      <c r="M10" s="36" t="s">
        <v>20</v>
      </c>
      <c r="N10" s="36" t="s">
        <v>18</v>
      </c>
      <c r="O10" s="36" t="s">
        <v>18</v>
      </c>
      <c r="P10" s="36" t="s">
        <v>18</v>
      </c>
      <c r="Q10" s="36" t="s">
        <v>18</v>
      </c>
      <c r="S10" s="35">
        <f>163.68-Q11</f>
        <v>135.577</v>
      </c>
    </row>
    <row r="11" spans="1:22" s="32" customFormat="1">
      <c r="A11" s="19"/>
      <c r="B11" s="19" t="s">
        <v>126</v>
      </c>
      <c r="C11" s="19"/>
      <c r="D11" s="19"/>
      <c r="E11" s="19"/>
      <c r="F11" s="19"/>
      <c r="G11" s="20">
        <f>G28+G32+G35+G40</f>
        <v>28.103000000000002</v>
      </c>
      <c r="H11" s="20">
        <f>H28+H32+H35+H40</f>
        <v>28.103000000000002</v>
      </c>
      <c r="I11" s="20">
        <f>I28+I32+I35+I40</f>
        <v>0</v>
      </c>
      <c r="J11" s="22">
        <v>0</v>
      </c>
      <c r="K11" s="22">
        <v>0</v>
      </c>
      <c r="L11" s="22">
        <v>0</v>
      </c>
      <c r="M11" s="22">
        <v>0</v>
      </c>
      <c r="N11" s="20">
        <f>N28+N32+N35+N40</f>
        <v>6.8630000000000004</v>
      </c>
      <c r="O11" s="20">
        <f>O28+O32+O35+O40</f>
        <v>10.619999999999997</v>
      </c>
      <c r="P11" s="20">
        <f>P28+P32+P35+P40</f>
        <v>10.62</v>
      </c>
      <c r="Q11" s="20">
        <f>Q28+Q32+Q35+Q40</f>
        <v>28.103000000000002</v>
      </c>
      <c r="S11" s="20">
        <f>S28+S32+S35+S40</f>
        <v>63.309613359999993</v>
      </c>
      <c r="T11" s="20">
        <f>T28+T32+T35+T40</f>
        <v>89.898499999999999</v>
      </c>
      <c r="U11" s="32">
        <f ca="1">'Приложение №2'!D9</f>
        <v>10.62</v>
      </c>
      <c r="V11" s="32">
        <f ca="1">'Приложение №2'!E9</f>
        <v>10.62</v>
      </c>
    </row>
    <row r="12" spans="1:22">
      <c r="A12" s="19">
        <v>1</v>
      </c>
      <c r="B12" s="25" t="s">
        <v>26</v>
      </c>
      <c r="C12" s="19"/>
      <c r="D12" s="19"/>
      <c r="E12" s="19"/>
      <c r="F12" s="19"/>
      <c r="G12" s="38">
        <f>G13+G29+G33</f>
        <v>26.254572280374092</v>
      </c>
      <c r="H12" s="38">
        <f t="shared" ref="H12:Q12" si="0">H13+H29+H33</f>
        <v>26.254572280374092</v>
      </c>
      <c r="I12" s="38">
        <f t="shared" si="0"/>
        <v>0</v>
      </c>
      <c r="J12" s="38">
        <f t="shared" si="0"/>
        <v>0</v>
      </c>
      <c r="K12" s="38">
        <f t="shared" si="0"/>
        <v>0</v>
      </c>
      <c r="L12" s="38">
        <f t="shared" si="0"/>
        <v>0</v>
      </c>
      <c r="M12" s="38">
        <f t="shared" si="0"/>
        <v>0</v>
      </c>
      <c r="N12" s="38">
        <f t="shared" si="0"/>
        <v>6.8630000000000004</v>
      </c>
      <c r="O12" s="38">
        <f t="shared" si="0"/>
        <v>10.393541501217594</v>
      </c>
      <c r="P12" s="38">
        <f t="shared" si="0"/>
        <v>8.9980307791564922</v>
      </c>
      <c r="Q12" s="38">
        <f t="shared" si="0"/>
        <v>26.254572280374092</v>
      </c>
      <c r="S12" s="1">
        <f>U11/S11</f>
        <v>0.16774703613511374</v>
      </c>
      <c r="T12" s="1">
        <f>V11/T11</f>
        <v>0.11813322802938869</v>
      </c>
    </row>
    <row r="13" spans="1:22" ht="25.5">
      <c r="A13" s="21" t="s">
        <v>6</v>
      </c>
      <c r="B13" s="25" t="s">
        <v>24</v>
      </c>
      <c r="C13" s="19"/>
      <c r="D13" s="19"/>
      <c r="E13" s="19"/>
      <c r="F13" s="19"/>
      <c r="G13" s="38">
        <f>G14+G20</f>
        <v>21.727683271218403</v>
      </c>
      <c r="H13" s="38">
        <f t="shared" ref="H13:Q13" si="1">H14+H20</f>
        <v>21.727683271218403</v>
      </c>
      <c r="I13" s="38">
        <f t="shared" si="1"/>
        <v>0</v>
      </c>
      <c r="J13" s="38">
        <f t="shared" si="1"/>
        <v>0</v>
      </c>
      <c r="K13" s="38">
        <f t="shared" si="1"/>
        <v>0</v>
      </c>
      <c r="L13" s="38">
        <f t="shared" si="1"/>
        <v>0</v>
      </c>
      <c r="M13" s="38">
        <f t="shared" si="1"/>
        <v>0</v>
      </c>
      <c r="N13" s="38">
        <f t="shared" si="1"/>
        <v>2.6150000000000002</v>
      </c>
      <c r="O13" s="38">
        <f t="shared" si="1"/>
        <v>10.114652492061909</v>
      </c>
      <c r="P13" s="38">
        <f t="shared" si="1"/>
        <v>8.9980307791564922</v>
      </c>
      <c r="Q13" s="38">
        <f t="shared" si="1"/>
        <v>21.727683271218403</v>
      </c>
    </row>
    <row r="14" spans="1:22">
      <c r="A14" s="64" t="s">
        <v>127</v>
      </c>
      <c r="B14" s="65"/>
      <c r="C14" s="48"/>
      <c r="D14" s="48"/>
      <c r="E14" s="48"/>
      <c r="F14" s="48"/>
      <c r="G14" s="49">
        <f>SUM(G15:G19)</f>
        <v>9.7461469229454547</v>
      </c>
      <c r="H14" s="49">
        <f t="shared" ref="H14:Q14" si="2">SUM(H15:H19)</f>
        <v>9.7461469229454547</v>
      </c>
      <c r="I14" s="49">
        <f t="shared" si="2"/>
        <v>0</v>
      </c>
      <c r="J14" s="49">
        <f t="shared" si="2"/>
        <v>0</v>
      </c>
      <c r="K14" s="49">
        <f t="shared" si="2"/>
        <v>0</v>
      </c>
      <c r="L14" s="49">
        <f t="shared" si="2"/>
        <v>0</v>
      </c>
      <c r="M14" s="49">
        <f t="shared" si="2"/>
        <v>0</v>
      </c>
      <c r="N14" s="49">
        <f t="shared" si="2"/>
        <v>2.6150000000000002</v>
      </c>
      <c r="O14" s="49">
        <f t="shared" si="2"/>
        <v>4.2167411208464207</v>
      </c>
      <c r="P14" s="49">
        <f t="shared" si="2"/>
        <v>2.9144058020990333</v>
      </c>
      <c r="Q14" s="49">
        <f t="shared" si="2"/>
        <v>9.7461469229454547</v>
      </c>
    </row>
    <row r="15" spans="1:22">
      <c r="A15" s="33" t="s">
        <v>120</v>
      </c>
      <c r="B15" s="24" t="s">
        <v>30</v>
      </c>
      <c r="C15" s="19"/>
      <c r="D15" s="19"/>
      <c r="E15" s="36">
        <v>2012</v>
      </c>
      <c r="F15" s="36">
        <v>2012</v>
      </c>
      <c r="G15" s="37">
        <f>Q15</f>
        <v>2.6150000000000002</v>
      </c>
      <c r="H15" s="37">
        <f>G15</f>
        <v>2.6150000000000002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7">
        <v>2.6150000000000002</v>
      </c>
      <c r="O15" s="39"/>
      <c r="P15" s="39"/>
      <c r="Q15" s="40">
        <f t="shared" ref="Q15:Q39" si="3">SUM(N15:P15)</f>
        <v>2.6150000000000002</v>
      </c>
    </row>
    <row r="16" spans="1:22" ht="25.5">
      <c r="A16" s="33" t="s">
        <v>96</v>
      </c>
      <c r="B16" s="24" t="s">
        <v>28</v>
      </c>
      <c r="C16" s="36" t="s">
        <v>31</v>
      </c>
      <c r="D16" s="36">
        <v>22</v>
      </c>
      <c r="E16" s="36">
        <v>2013</v>
      </c>
      <c r="F16" s="36">
        <v>2014</v>
      </c>
      <c r="G16" s="37">
        <f t="shared" ref="G16:G27" si="4">Q16</f>
        <v>4.5874174392852609</v>
      </c>
      <c r="H16" s="37">
        <f t="shared" ref="H16:H27" si="5">G16</f>
        <v>4.5874174392852609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7">
        <v>0</v>
      </c>
      <c r="O16" s="42">
        <f>S16*$S$12</f>
        <v>3.183167757699918</v>
      </c>
      <c r="P16" s="37">
        <f>T16*$T$12</f>
        <v>1.4042496815853434</v>
      </c>
      <c r="Q16" s="40">
        <f t="shared" si="3"/>
        <v>4.5874174392852609</v>
      </c>
      <c r="S16" s="1">
        <v>18.975999999999999</v>
      </c>
      <c r="T16" s="1">
        <v>11.887</v>
      </c>
    </row>
    <row r="17" spans="1:20">
      <c r="A17" s="33" t="s">
        <v>97</v>
      </c>
      <c r="B17" s="24" t="s">
        <v>51</v>
      </c>
      <c r="C17" s="36" t="s">
        <v>1</v>
      </c>
      <c r="D17" s="36"/>
      <c r="E17" s="36">
        <v>2013</v>
      </c>
      <c r="F17" s="36">
        <v>2014</v>
      </c>
      <c r="G17" s="37">
        <f t="shared" si="4"/>
        <v>0.92599353921434491</v>
      </c>
      <c r="H17" s="37">
        <f t="shared" si="5"/>
        <v>0.92599353921434491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7">
        <v>0</v>
      </c>
      <c r="O17" s="42">
        <f t="shared" ref="O17:O27" si="6">S17*$S$12</f>
        <v>0.25145280716653551</v>
      </c>
      <c r="P17" s="37">
        <f t="shared" ref="P17:P27" si="7">T17*$T$12</f>
        <v>0.6745407320478094</v>
      </c>
      <c r="Q17" s="40">
        <f t="shared" si="3"/>
        <v>0.92599353921434491</v>
      </c>
      <c r="S17" s="1">
        <v>1.4990000000000001</v>
      </c>
      <c r="T17" s="1">
        <v>5.71</v>
      </c>
    </row>
    <row r="18" spans="1:20">
      <c r="A18" s="33" t="s">
        <v>98</v>
      </c>
      <c r="B18" s="24" t="s">
        <v>29</v>
      </c>
      <c r="C18" s="36"/>
      <c r="D18" s="36"/>
      <c r="E18" s="36">
        <v>2013</v>
      </c>
      <c r="F18" s="36">
        <v>2014</v>
      </c>
      <c r="G18" s="37">
        <f t="shared" si="4"/>
        <v>1.1588156507908105</v>
      </c>
      <c r="H18" s="37">
        <f t="shared" si="5"/>
        <v>1.1588156507908105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7">
        <v>0</v>
      </c>
      <c r="O18" s="42">
        <f t="shared" si="6"/>
        <v>0.67996261097368349</v>
      </c>
      <c r="P18" s="37">
        <f t="shared" si="7"/>
        <v>0.47885303981712701</v>
      </c>
      <c r="Q18" s="40">
        <f t="shared" si="3"/>
        <v>1.1588156507908105</v>
      </c>
      <c r="S18" s="1">
        <v>4.0534999999999997</v>
      </c>
      <c r="T18" s="1">
        <v>4.0534999999999997</v>
      </c>
    </row>
    <row r="19" spans="1:20" ht="39.75" customHeight="1">
      <c r="A19" s="33" t="s">
        <v>99</v>
      </c>
      <c r="B19" s="24" t="s">
        <v>49</v>
      </c>
      <c r="C19" s="36" t="s">
        <v>31</v>
      </c>
      <c r="D19" s="36"/>
      <c r="E19" s="36">
        <v>2013</v>
      </c>
      <c r="F19" s="36">
        <v>2014</v>
      </c>
      <c r="G19" s="37">
        <f t="shared" si="4"/>
        <v>0.45892029365503811</v>
      </c>
      <c r="H19" s="37">
        <f t="shared" si="5"/>
        <v>0.45892029365503811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7">
        <v>0</v>
      </c>
      <c r="O19" s="42">
        <f t="shared" si="6"/>
        <v>0.10215794500628426</v>
      </c>
      <c r="P19" s="37">
        <f t="shared" si="7"/>
        <v>0.35676234864875384</v>
      </c>
      <c r="Q19" s="40">
        <f t="shared" si="3"/>
        <v>0.45892029365503811</v>
      </c>
      <c r="S19" s="1">
        <v>0.60899999999999999</v>
      </c>
      <c r="T19" s="1">
        <v>3.02</v>
      </c>
    </row>
    <row r="20" spans="1:20">
      <c r="A20" s="66" t="s">
        <v>128</v>
      </c>
      <c r="B20" s="67"/>
      <c r="C20" s="50"/>
      <c r="D20" s="50"/>
      <c r="E20" s="50"/>
      <c r="F20" s="50"/>
      <c r="G20" s="51">
        <f>SUM(G21:G27)</f>
        <v>11.981536348272947</v>
      </c>
      <c r="H20" s="51">
        <f t="shared" ref="H20:Q20" si="8">SUM(H21:H27)</f>
        <v>11.981536348272947</v>
      </c>
      <c r="I20" s="51">
        <f t="shared" si="8"/>
        <v>0</v>
      </c>
      <c r="J20" s="51">
        <f t="shared" si="8"/>
        <v>0</v>
      </c>
      <c r="K20" s="51">
        <f t="shared" si="8"/>
        <v>0</v>
      </c>
      <c r="L20" s="51">
        <f t="shared" si="8"/>
        <v>0</v>
      </c>
      <c r="M20" s="51">
        <f t="shared" si="8"/>
        <v>0</v>
      </c>
      <c r="N20" s="51">
        <f t="shared" si="8"/>
        <v>0</v>
      </c>
      <c r="O20" s="51">
        <f t="shared" si="8"/>
        <v>5.8979113712154883</v>
      </c>
      <c r="P20" s="51">
        <f t="shared" si="8"/>
        <v>6.0836249770574593</v>
      </c>
      <c r="Q20" s="51">
        <f t="shared" si="8"/>
        <v>11.981536348272947</v>
      </c>
    </row>
    <row r="21" spans="1:20">
      <c r="A21" s="33" t="s">
        <v>100</v>
      </c>
      <c r="B21" s="24" t="s">
        <v>42</v>
      </c>
      <c r="C21" s="36" t="s">
        <v>2</v>
      </c>
      <c r="D21" s="36"/>
      <c r="E21" s="36">
        <v>2013</v>
      </c>
      <c r="F21" s="36">
        <v>2013</v>
      </c>
      <c r="G21" s="37">
        <f t="shared" si="4"/>
        <v>1.6927353416394326</v>
      </c>
      <c r="H21" s="37">
        <f t="shared" si="5"/>
        <v>1.6927353416394326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7">
        <v>0</v>
      </c>
      <c r="O21" s="42">
        <f t="shared" si="6"/>
        <v>1.6927353416394326</v>
      </c>
      <c r="P21" s="37">
        <f t="shared" si="7"/>
        <v>0</v>
      </c>
      <c r="Q21" s="40">
        <f t="shared" si="3"/>
        <v>1.6927353416394326</v>
      </c>
      <c r="S21" s="1">
        <v>10.090999999999999</v>
      </c>
    </row>
    <row r="22" spans="1:20">
      <c r="A22" s="33" t="s">
        <v>101</v>
      </c>
      <c r="B22" s="24" t="s">
        <v>43</v>
      </c>
      <c r="C22" s="36" t="s">
        <v>2</v>
      </c>
      <c r="D22" s="36"/>
      <c r="E22" s="36">
        <v>2013</v>
      </c>
      <c r="F22" s="36">
        <v>2013</v>
      </c>
      <c r="G22" s="37">
        <f t="shared" si="4"/>
        <v>1.5519955783220725</v>
      </c>
      <c r="H22" s="37">
        <f t="shared" si="5"/>
        <v>1.5519955783220725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7">
        <v>0</v>
      </c>
      <c r="O22" s="42">
        <f t="shared" si="6"/>
        <v>1.5519955783220725</v>
      </c>
      <c r="P22" s="37">
        <f t="shared" si="7"/>
        <v>0</v>
      </c>
      <c r="Q22" s="40">
        <f t="shared" si="3"/>
        <v>1.5519955783220725</v>
      </c>
      <c r="S22" s="1">
        <v>9.2520000000000007</v>
      </c>
    </row>
    <row r="23" spans="1:20">
      <c r="A23" s="33" t="s">
        <v>102</v>
      </c>
      <c r="B23" s="24" t="s">
        <v>123</v>
      </c>
      <c r="C23" s="36" t="s">
        <v>2</v>
      </c>
      <c r="D23" s="36"/>
      <c r="E23" s="36">
        <v>2013</v>
      </c>
      <c r="F23" s="36">
        <v>2013</v>
      </c>
      <c r="G23" s="37">
        <f t="shared" si="4"/>
        <v>2.0879473587737607</v>
      </c>
      <c r="H23" s="37">
        <f t="shared" si="5"/>
        <v>2.0879473587737607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7">
        <v>0</v>
      </c>
      <c r="O23" s="42">
        <f t="shared" si="6"/>
        <v>2.0879473587737607</v>
      </c>
      <c r="P23" s="37">
        <f t="shared" si="7"/>
        <v>0</v>
      </c>
      <c r="Q23" s="40">
        <f t="shared" si="3"/>
        <v>2.0879473587737607</v>
      </c>
      <c r="S23" s="1">
        <v>12.446999999999999</v>
      </c>
    </row>
    <row r="24" spans="1:20">
      <c r="A24" s="33" t="s">
        <v>103</v>
      </c>
      <c r="B24" s="24" t="s">
        <v>44</v>
      </c>
      <c r="C24" s="36" t="s">
        <v>2</v>
      </c>
      <c r="D24" s="36"/>
      <c r="E24" s="36">
        <v>2013</v>
      </c>
      <c r="F24" s="36">
        <v>2013</v>
      </c>
      <c r="G24" s="37">
        <f t="shared" si="4"/>
        <v>0</v>
      </c>
      <c r="H24" s="37">
        <f t="shared" si="5"/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7">
        <v>0</v>
      </c>
      <c r="O24" s="37">
        <f t="shared" si="6"/>
        <v>0</v>
      </c>
      <c r="P24" s="37">
        <f t="shared" si="7"/>
        <v>0</v>
      </c>
      <c r="Q24" s="40">
        <f t="shared" si="3"/>
        <v>0</v>
      </c>
    </row>
    <row r="25" spans="1:20">
      <c r="A25" s="33" t="s">
        <v>104</v>
      </c>
      <c r="B25" s="24" t="s">
        <v>45</v>
      </c>
      <c r="C25" s="36" t="s">
        <v>2</v>
      </c>
      <c r="D25" s="36"/>
      <c r="E25" s="36">
        <v>2013</v>
      </c>
      <c r="F25" s="36">
        <v>2014</v>
      </c>
      <c r="G25" s="37">
        <f t="shared" si="4"/>
        <v>1.2315398023099708</v>
      </c>
      <c r="H25" s="37">
        <f t="shared" si="5"/>
        <v>1.2315398023099708</v>
      </c>
      <c r="I25" s="39">
        <v>0</v>
      </c>
      <c r="J25" s="39">
        <v>0</v>
      </c>
      <c r="K25" s="39">
        <v>0</v>
      </c>
      <c r="L25" s="39">
        <v>0</v>
      </c>
      <c r="M25" s="39">
        <v>0</v>
      </c>
      <c r="N25" s="37">
        <v>0</v>
      </c>
      <c r="O25" s="37">
        <f>S25*$S$12</f>
        <v>0.11423573160801247</v>
      </c>
      <c r="P25" s="37">
        <f t="shared" si="7"/>
        <v>1.1173040707019584</v>
      </c>
      <c r="Q25" s="40">
        <f t="shared" si="3"/>
        <v>1.2315398023099708</v>
      </c>
      <c r="S25" s="1">
        <v>0.68100000000000005</v>
      </c>
      <c r="T25" s="1">
        <v>9.4580000000000002</v>
      </c>
    </row>
    <row r="26" spans="1:20">
      <c r="A26" s="33" t="s">
        <v>105</v>
      </c>
      <c r="B26" s="24" t="s">
        <v>46</v>
      </c>
      <c r="C26" s="36" t="s">
        <v>2</v>
      </c>
      <c r="D26" s="36"/>
      <c r="E26" s="36">
        <v>2013</v>
      </c>
      <c r="F26" s="36">
        <v>2014</v>
      </c>
      <c r="G26" s="37">
        <f t="shared" si="4"/>
        <v>1.4607601311677569</v>
      </c>
      <c r="H26" s="37">
        <f t="shared" si="5"/>
        <v>1.4607601311677569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37">
        <v>0</v>
      </c>
      <c r="O26" s="37">
        <f t="shared" si="6"/>
        <v>0.16590181873762749</v>
      </c>
      <c r="P26" s="37">
        <f t="shared" si="7"/>
        <v>1.2948583124301294</v>
      </c>
      <c r="Q26" s="40">
        <f t="shared" si="3"/>
        <v>1.4607601311677569</v>
      </c>
      <c r="S26" s="1">
        <v>0.98899999999999999</v>
      </c>
      <c r="T26" s="1">
        <v>10.961</v>
      </c>
    </row>
    <row r="27" spans="1:20" ht="38.25">
      <c r="A27" s="33" t="s">
        <v>106</v>
      </c>
      <c r="B27" s="24" t="s">
        <v>47</v>
      </c>
      <c r="C27" s="36" t="s">
        <v>2</v>
      </c>
      <c r="D27" s="36"/>
      <c r="E27" s="36">
        <v>2013</v>
      </c>
      <c r="F27" s="36">
        <v>2014</v>
      </c>
      <c r="G27" s="37">
        <f t="shared" si="4"/>
        <v>3.9565581360599533</v>
      </c>
      <c r="H27" s="37">
        <f t="shared" si="5"/>
        <v>3.9565581360599533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7">
        <v>0</v>
      </c>
      <c r="O27" s="37">
        <f t="shared" si="6"/>
        <v>0.28509554213458238</v>
      </c>
      <c r="P27" s="37">
        <f t="shared" si="7"/>
        <v>3.6714625939253711</v>
      </c>
      <c r="Q27" s="40">
        <f t="shared" si="3"/>
        <v>3.9565581360599533</v>
      </c>
      <c r="S27" s="1">
        <v>1.6995563599999999</v>
      </c>
      <c r="T27" s="1">
        <v>31.079000000000001</v>
      </c>
    </row>
    <row r="28" spans="1:20">
      <c r="A28" s="36"/>
      <c r="B28" s="25" t="s">
        <v>5</v>
      </c>
      <c r="C28" s="36"/>
      <c r="D28" s="36"/>
      <c r="E28" s="36"/>
      <c r="F28" s="36"/>
      <c r="G28" s="40">
        <f>SUM(G15:G20)</f>
        <v>21.727683271218403</v>
      </c>
      <c r="H28" s="40">
        <f t="shared" ref="H28:Q28" si="9">SUM(H15:H20)</f>
        <v>21.727683271218403</v>
      </c>
      <c r="I28" s="40">
        <f t="shared" si="9"/>
        <v>0</v>
      </c>
      <c r="J28" s="40">
        <f t="shared" si="9"/>
        <v>0</v>
      </c>
      <c r="K28" s="40">
        <f t="shared" si="9"/>
        <v>0</v>
      </c>
      <c r="L28" s="40">
        <f t="shared" si="9"/>
        <v>0</v>
      </c>
      <c r="M28" s="40">
        <f t="shared" si="9"/>
        <v>0</v>
      </c>
      <c r="N28" s="40">
        <f t="shared" si="9"/>
        <v>2.6150000000000002</v>
      </c>
      <c r="O28" s="40">
        <f t="shared" si="9"/>
        <v>10.114652492061909</v>
      </c>
      <c r="P28" s="40">
        <f t="shared" si="9"/>
        <v>8.9980307791564922</v>
      </c>
      <c r="Q28" s="40">
        <f t="shared" si="9"/>
        <v>21.727683271218403</v>
      </c>
      <c r="S28" s="1">
        <v>60.297056359999992</v>
      </c>
      <c r="T28" s="1">
        <v>76.168499999999995</v>
      </c>
    </row>
    <row r="29" spans="1:20">
      <c r="A29" s="34" t="s">
        <v>107</v>
      </c>
      <c r="B29" s="25" t="s">
        <v>25</v>
      </c>
      <c r="C29" s="36"/>
      <c r="D29" s="36"/>
      <c r="E29" s="36"/>
      <c r="F29" s="36"/>
      <c r="G29" s="38">
        <f>SUM(G30:G31)</f>
        <v>4.2480000000000002</v>
      </c>
      <c r="H29" s="38">
        <f t="shared" ref="H29:Q29" si="10">SUM(H30:H31)</f>
        <v>4.2480000000000002</v>
      </c>
      <c r="I29" s="38">
        <f t="shared" si="10"/>
        <v>0</v>
      </c>
      <c r="J29" s="38">
        <f t="shared" si="10"/>
        <v>0</v>
      </c>
      <c r="K29" s="38">
        <f t="shared" si="10"/>
        <v>0</v>
      </c>
      <c r="L29" s="38">
        <f t="shared" si="10"/>
        <v>0</v>
      </c>
      <c r="M29" s="38">
        <f t="shared" si="10"/>
        <v>0</v>
      </c>
      <c r="N29" s="38">
        <f t="shared" si="10"/>
        <v>4.2480000000000002</v>
      </c>
      <c r="O29" s="38">
        <f t="shared" si="10"/>
        <v>0</v>
      </c>
      <c r="P29" s="38">
        <f t="shared" si="10"/>
        <v>0</v>
      </c>
      <c r="Q29" s="38">
        <f t="shared" si="10"/>
        <v>4.2480000000000002</v>
      </c>
    </row>
    <row r="30" spans="1:20">
      <c r="A30" s="33" t="s">
        <v>108</v>
      </c>
      <c r="B30" s="44" t="s">
        <v>40</v>
      </c>
      <c r="C30" s="36"/>
      <c r="D30" s="36"/>
      <c r="E30" s="36">
        <v>2012</v>
      </c>
      <c r="F30" s="36">
        <v>2012</v>
      </c>
      <c r="G30" s="37">
        <f>Q30</f>
        <v>2.95</v>
      </c>
      <c r="H30" s="37">
        <f>G30</f>
        <v>2.95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41">
        <v>2.95</v>
      </c>
      <c r="O30" s="37">
        <v>0</v>
      </c>
      <c r="P30" s="37">
        <v>0</v>
      </c>
      <c r="Q30" s="40">
        <f t="shared" si="3"/>
        <v>2.95</v>
      </c>
    </row>
    <row r="31" spans="1:20" ht="38.25">
      <c r="A31" s="33" t="s">
        <v>121</v>
      </c>
      <c r="B31" s="44" t="s">
        <v>50</v>
      </c>
      <c r="C31" s="36"/>
      <c r="D31" s="36"/>
      <c r="E31" s="36">
        <v>2012</v>
      </c>
      <c r="F31" s="36">
        <v>2012</v>
      </c>
      <c r="G31" s="37">
        <f>Q31</f>
        <v>1.298</v>
      </c>
      <c r="H31" s="37">
        <f>G31</f>
        <v>1.298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41">
        <v>1.298</v>
      </c>
      <c r="O31" s="37">
        <v>0</v>
      </c>
      <c r="P31" s="37">
        <v>0</v>
      </c>
      <c r="Q31" s="40">
        <f t="shared" si="3"/>
        <v>1.298</v>
      </c>
    </row>
    <row r="32" spans="1:20" s="32" customFormat="1">
      <c r="A32" s="19"/>
      <c r="B32" s="25" t="s">
        <v>5</v>
      </c>
      <c r="C32" s="19"/>
      <c r="D32" s="19"/>
      <c r="E32" s="19"/>
      <c r="F32" s="19"/>
      <c r="G32" s="40">
        <f>SUM(G30:G31)</f>
        <v>4.2480000000000002</v>
      </c>
      <c r="H32" s="40">
        <f t="shared" ref="H32:Q32" si="11">SUM(H30:H31)</f>
        <v>4.2480000000000002</v>
      </c>
      <c r="I32" s="40">
        <f t="shared" si="11"/>
        <v>0</v>
      </c>
      <c r="J32" s="40">
        <f t="shared" si="11"/>
        <v>0</v>
      </c>
      <c r="K32" s="40">
        <f t="shared" si="11"/>
        <v>0</v>
      </c>
      <c r="L32" s="40">
        <f t="shared" si="11"/>
        <v>0</v>
      </c>
      <c r="M32" s="40">
        <f t="shared" si="11"/>
        <v>0</v>
      </c>
      <c r="N32" s="40">
        <f t="shared" si="11"/>
        <v>4.2480000000000002</v>
      </c>
      <c r="O32" s="40">
        <f t="shared" si="11"/>
        <v>0</v>
      </c>
      <c r="P32" s="40">
        <f t="shared" si="11"/>
        <v>0</v>
      </c>
      <c r="Q32" s="40">
        <f t="shared" si="11"/>
        <v>4.2480000000000002</v>
      </c>
      <c r="S32" s="32">
        <v>0</v>
      </c>
      <c r="T32" s="32">
        <v>0</v>
      </c>
    </row>
    <row r="33" spans="1:20">
      <c r="A33" s="34" t="s">
        <v>109</v>
      </c>
      <c r="B33" s="25" t="s">
        <v>3</v>
      </c>
      <c r="C33" s="36"/>
      <c r="D33" s="36"/>
      <c r="E33" s="36"/>
      <c r="F33" s="36"/>
      <c r="G33" s="38">
        <f>SUM(G34)</f>
        <v>0.27888900915568632</v>
      </c>
      <c r="H33" s="38">
        <f t="shared" ref="H33:Q33" si="12">SUM(H34)</f>
        <v>0.27888900915568632</v>
      </c>
      <c r="I33" s="38">
        <f t="shared" si="12"/>
        <v>0</v>
      </c>
      <c r="J33" s="38">
        <f t="shared" si="12"/>
        <v>0</v>
      </c>
      <c r="K33" s="38">
        <f t="shared" si="12"/>
        <v>0</v>
      </c>
      <c r="L33" s="38">
        <f t="shared" si="12"/>
        <v>0</v>
      </c>
      <c r="M33" s="38">
        <f t="shared" si="12"/>
        <v>0</v>
      </c>
      <c r="N33" s="38">
        <f t="shared" si="12"/>
        <v>0</v>
      </c>
      <c r="O33" s="38">
        <f t="shared" si="12"/>
        <v>0.27888900915568632</v>
      </c>
      <c r="P33" s="38">
        <f t="shared" si="12"/>
        <v>0</v>
      </c>
      <c r="Q33" s="38">
        <f t="shared" si="12"/>
        <v>0.27888900915568632</v>
      </c>
    </row>
    <row r="34" spans="1:20" ht="25.5">
      <c r="A34" s="33" t="s">
        <v>110</v>
      </c>
      <c r="B34" s="7" t="s">
        <v>124</v>
      </c>
      <c r="C34" s="36"/>
      <c r="D34" s="36"/>
      <c r="E34" s="36">
        <v>2013</v>
      </c>
      <c r="F34" s="36">
        <v>2013</v>
      </c>
      <c r="G34" s="37">
        <f>Q34</f>
        <v>0.27888900915568632</v>
      </c>
      <c r="H34" s="37">
        <f>G34</f>
        <v>0.27888900915568632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37">
        <v>0</v>
      </c>
      <c r="O34" s="37">
        <f>S34*$S$12</f>
        <v>0.27888900915568632</v>
      </c>
      <c r="P34" s="37">
        <f>T34*$T$12</f>
        <v>0</v>
      </c>
      <c r="Q34" s="40">
        <f t="shared" si="3"/>
        <v>0.27888900915568632</v>
      </c>
      <c r="S34" s="1">
        <v>1.6625570000000001</v>
      </c>
    </row>
    <row r="35" spans="1:20">
      <c r="A35" s="36"/>
      <c r="B35" s="25" t="s">
        <v>5</v>
      </c>
      <c r="C35" s="36"/>
      <c r="D35" s="36"/>
      <c r="E35" s="36"/>
      <c r="F35" s="36"/>
      <c r="G35" s="40">
        <f>SUM(G34:G34)</f>
        <v>0.27888900915568632</v>
      </c>
      <c r="H35" s="40">
        <f t="shared" ref="H35:Q35" si="13">SUM(H34:H34)</f>
        <v>0.27888900915568632</v>
      </c>
      <c r="I35" s="40">
        <f t="shared" si="13"/>
        <v>0</v>
      </c>
      <c r="J35" s="40">
        <f t="shared" si="13"/>
        <v>0</v>
      </c>
      <c r="K35" s="40">
        <f t="shared" si="13"/>
        <v>0</v>
      </c>
      <c r="L35" s="40">
        <f t="shared" si="13"/>
        <v>0</v>
      </c>
      <c r="M35" s="40">
        <f t="shared" si="13"/>
        <v>0</v>
      </c>
      <c r="N35" s="40">
        <f t="shared" si="13"/>
        <v>0</v>
      </c>
      <c r="O35" s="40">
        <f t="shared" si="13"/>
        <v>0.27888900915568632</v>
      </c>
      <c r="P35" s="40">
        <f t="shared" si="13"/>
        <v>0</v>
      </c>
      <c r="Q35" s="40">
        <f t="shared" si="13"/>
        <v>0.27888900915568632</v>
      </c>
      <c r="S35" s="1">
        <v>1.6625570000000001</v>
      </c>
      <c r="T35" s="1">
        <v>0</v>
      </c>
    </row>
    <row r="36" spans="1:20">
      <c r="A36" s="34" t="s">
        <v>113</v>
      </c>
      <c r="B36" s="25" t="s">
        <v>17</v>
      </c>
      <c r="C36" s="19"/>
      <c r="D36" s="19"/>
      <c r="E36" s="19"/>
      <c r="F36" s="19"/>
      <c r="G36" s="38">
        <f>G37</f>
        <v>1.8484277196259105</v>
      </c>
      <c r="H36" s="38">
        <f t="shared" ref="H36:Q38" si="14">H37</f>
        <v>1.8484277196259105</v>
      </c>
      <c r="I36" s="38">
        <f t="shared" si="14"/>
        <v>0</v>
      </c>
      <c r="J36" s="38">
        <f t="shared" si="14"/>
        <v>0</v>
      </c>
      <c r="K36" s="38">
        <f t="shared" si="14"/>
        <v>0</v>
      </c>
      <c r="L36" s="38">
        <f t="shared" si="14"/>
        <v>0</v>
      </c>
      <c r="M36" s="38">
        <f t="shared" si="14"/>
        <v>0</v>
      </c>
      <c r="N36" s="38">
        <f t="shared" si="14"/>
        <v>0</v>
      </c>
      <c r="O36" s="38">
        <f t="shared" si="14"/>
        <v>0.22645849878240357</v>
      </c>
      <c r="P36" s="38">
        <f t="shared" si="14"/>
        <v>1.6219692208435068</v>
      </c>
      <c r="Q36" s="38">
        <f t="shared" si="14"/>
        <v>1.8484277196259105</v>
      </c>
    </row>
    <row r="37" spans="1:20" ht="25.5">
      <c r="A37" s="34" t="s">
        <v>114</v>
      </c>
      <c r="B37" s="25" t="s">
        <v>24</v>
      </c>
      <c r="C37" s="19"/>
      <c r="D37" s="19"/>
      <c r="E37" s="19"/>
      <c r="F37" s="19"/>
      <c r="G37" s="38">
        <f>G38</f>
        <v>1.8484277196259105</v>
      </c>
      <c r="H37" s="38">
        <f t="shared" si="14"/>
        <v>1.8484277196259105</v>
      </c>
      <c r="I37" s="38">
        <f t="shared" si="14"/>
        <v>0</v>
      </c>
      <c r="J37" s="38">
        <f t="shared" si="14"/>
        <v>0</v>
      </c>
      <c r="K37" s="38">
        <f t="shared" si="14"/>
        <v>0</v>
      </c>
      <c r="L37" s="38">
        <f t="shared" si="14"/>
        <v>0</v>
      </c>
      <c r="M37" s="38">
        <f t="shared" si="14"/>
        <v>0</v>
      </c>
      <c r="N37" s="38">
        <f t="shared" si="14"/>
        <v>0</v>
      </c>
      <c r="O37" s="38">
        <f t="shared" si="14"/>
        <v>0.22645849878240357</v>
      </c>
      <c r="P37" s="38">
        <f t="shared" si="14"/>
        <v>1.6219692208435068</v>
      </c>
      <c r="Q37" s="38">
        <f t="shared" si="14"/>
        <v>1.8484277196259105</v>
      </c>
    </row>
    <row r="38" spans="1:20">
      <c r="A38" s="34" t="s">
        <v>115</v>
      </c>
      <c r="B38" s="25" t="s">
        <v>35</v>
      </c>
      <c r="C38" s="36"/>
      <c r="D38" s="36"/>
      <c r="E38" s="36"/>
      <c r="F38" s="36"/>
      <c r="G38" s="38">
        <f>G39</f>
        <v>1.8484277196259105</v>
      </c>
      <c r="H38" s="38">
        <f t="shared" si="14"/>
        <v>1.8484277196259105</v>
      </c>
      <c r="I38" s="38">
        <f t="shared" si="14"/>
        <v>0</v>
      </c>
      <c r="J38" s="38">
        <f t="shared" si="14"/>
        <v>0</v>
      </c>
      <c r="K38" s="38">
        <f t="shared" si="14"/>
        <v>0</v>
      </c>
      <c r="L38" s="38">
        <f t="shared" si="14"/>
        <v>0</v>
      </c>
      <c r="M38" s="38">
        <f t="shared" si="14"/>
        <v>0</v>
      </c>
      <c r="N38" s="38">
        <f t="shared" si="14"/>
        <v>0</v>
      </c>
      <c r="O38" s="38">
        <f t="shared" si="14"/>
        <v>0.22645849878240357</v>
      </c>
      <c r="P38" s="38">
        <f t="shared" si="14"/>
        <v>1.6219692208435068</v>
      </c>
      <c r="Q38" s="38">
        <f t="shared" si="14"/>
        <v>1.8484277196259105</v>
      </c>
    </row>
    <row r="39" spans="1:20" ht="25.5">
      <c r="A39" s="33" t="s">
        <v>112</v>
      </c>
      <c r="B39" s="24" t="s">
        <v>111</v>
      </c>
      <c r="C39" s="36" t="s">
        <v>31</v>
      </c>
      <c r="D39" s="36" t="s">
        <v>33</v>
      </c>
      <c r="E39" s="36">
        <v>2013</v>
      </c>
      <c r="F39" s="36">
        <v>2014</v>
      </c>
      <c r="G39" s="37">
        <f>Q39</f>
        <v>1.8484277196259105</v>
      </c>
      <c r="H39" s="37">
        <f>G39</f>
        <v>1.8484277196259105</v>
      </c>
      <c r="I39" s="39">
        <v>0</v>
      </c>
      <c r="J39" s="39">
        <v>0</v>
      </c>
      <c r="K39" s="39">
        <v>0</v>
      </c>
      <c r="L39" s="39">
        <v>0</v>
      </c>
      <c r="M39" s="39">
        <v>0</v>
      </c>
      <c r="N39" s="37">
        <v>0</v>
      </c>
      <c r="O39" s="37">
        <f>S39*$S$12</f>
        <v>0.22645849878240357</v>
      </c>
      <c r="P39" s="37">
        <f>T39*$T$12</f>
        <v>1.6219692208435068</v>
      </c>
      <c r="Q39" s="40">
        <f t="shared" si="3"/>
        <v>1.8484277196259105</v>
      </c>
      <c r="S39" s="1">
        <v>1.35</v>
      </c>
      <c r="T39" s="1">
        <v>13.73</v>
      </c>
    </row>
    <row r="40" spans="1:20">
      <c r="A40" s="36"/>
      <c r="B40" s="25" t="s">
        <v>5</v>
      </c>
      <c r="C40" s="36"/>
      <c r="D40" s="36"/>
      <c r="E40" s="36"/>
      <c r="F40" s="36"/>
      <c r="G40" s="40">
        <f>SUM(G39:G39)</f>
        <v>1.8484277196259105</v>
      </c>
      <c r="H40" s="40">
        <f t="shared" ref="H40:Q40" si="15">SUM(H39:H39)</f>
        <v>1.8484277196259105</v>
      </c>
      <c r="I40" s="40">
        <f t="shared" si="15"/>
        <v>0</v>
      </c>
      <c r="J40" s="40">
        <f t="shared" si="15"/>
        <v>0</v>
      </c>
      <c r="K40" s="40">
        <f t="shared" si="15"/>
        <v>0</v>
      </c>
      <c r="L40" s="40">
        <f t="shared" si="15"/>
        <v>0</v>
      </c>
      <c r="M40" s="40">
        <f t="shared" si="15"/>
        <v>0</v>
      </c>
      <c r="N40" s="40">
        <f t="shared" si="15"/>
        <v>0</v>
      </c>
      <c r="O40" s="40">
        <f t="shared" si="15"/>
        <v>0.22645849878240357</v>
      </c>
      <c r="P40" s="40">
        <f t="shared" si="15"/>
        <v>1.6219692208435068</v>
      </c>
      <c r="Q40" s="40">
        <f t="shared" si="15"/>
        <v>1.8484277196259105</v>
      </c>
      <c r="S40" s="1">
        <v>1.35</v>
      </c>
      <c r="T40" s="1">
        <v>13.73</v>
      </c>
    </row>
    <row r="41" spans="1:20">
      <c r="A41" s="26"/>
      <c r="B41" s="45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6"/>
      <c r="O41" s="26"/>
      <c r="P41" s="26"/>
      <c r="Q41" s="26"/>
    </row>
    <row r="42" spans="1:20" ht="15" hidden="1" customHeight="1">
      <c r="A42" s="26"/>
      <c r="B42" s="25" t="s">
        <v>5</v>
      </c>
      <c r="C42" s="27"/>
      <c r="D42" s="27"/>
      <c r="E42" s="27"/>
      <c r="F42" s="27"/>
      <c r="G42" s="23" t="e">
        <f>#REF!+G40</f>
        <v>#REF!</v>
      </c>
      <c r="H42" s="23" t="e">
        <f>#REF!+H40</f>
        <v>#REF!</v>
      </c>
      <c r="I42" s="23" t="e">
        <f>#REF!+I40</f>
        <v>#REF!</v>
      </c>
      <c r="J42" s="28"/>
      <c r="K42" s="28"/>
      <c r="L42" s="28"/>
      <c r="M42" s="28"/>
      <c r="N42" s="23" t="e">
        <f>#REF!+N40</f>
        <v>#REF!</v>
      </c>
      <c r="O42" s="23" t="e">
        <f>#REF!+O40</f>
        <v>#REF!</v>
      </c>
      <c r="P42" s="23" t="e">
        <f>#REF!+P40</f>
        <v>#REF!</v>
      </c>
      <c r="Q42" s="23" t="e">
        <f>#REF!+Q40</f>
        <v>#REF!</v>
      </c>
    </row>
    <row r="43" spans="1:20" hidden="1">
      <c r="A43" s="26"/>
      <c r="B43" s="45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6"/>
      <c r="O43" s="26"/>
      <c r="P43" s="26"/>
      <c r="Q43" s="26"/>
    </row>
    <row r="44" spans="1:20" hidden="1">
      <c r="A44" s="29"/>
      <c r="B44" s="46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</row>
    <row r="45" spans="1:20">
      <c r="A45" s="30"/>
      <c r="B45" s="47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</row>
    <row r="46" spans="1:20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</row>
    <row r="47" spans="1:20">
      <c r="A47" s="30"/>
      <c r="B47" s="47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1"/>
    </row>
  </sheetData>
  <mergeCells count="16">
    <mergeCell ref="A46:Q46"/>
    <mergeCell ref="M2:Q4"/>
    <mergeCell ref="A14:B14"/>
    <mergeCell ref="A20:B20"/>
    <mergeCell ref="B8:B10"/>
    <mergeCell ref="I8:I9"/>
    <mergeCell ref="G8:G9"/>
    <mergeCell ref="H8:H9"/>
    <mergeCell ref="F8:F10"/>
    <mergeCell ref="E8:E10"/>
    <mergeCell ref="A6:Q6"/>
    <mergeCell ref="A8:A10"/>
    <mergeCell ref="D8:D9"/>
    <mergeCell ref="C8:C9"/>
    <mergeCell ref="N8:Q8"/>
    <mergeCell ref="J8:M8"/>
  </mergeCells>
  <phoneticPr fontId="3" type="noConversion"/>
  <pageMargins left="0.59055118110236227" right="0.39370078740157483" top="0.27559055118110237" bottom="0.19685039370078741" header="0" footer="0"/>
  <pageSetup paperSize="9" scale="65" fitToHeight="2" orientation="landscape" r:id="rId1"/>
  <headerFooter alignWithMargins="0"/>
  <rowBreaks count="2" manualBreakCount="2">
    <brk id="40" max="16" man="1"/>
    <brk id="44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F36"/>
  <sheetViews>
    <sheetView view="pageBreakPreview" zoomScaleSheetLayoutView="100" workbookViewId="0">
      <selection activeCell="G11" sqref="G11"/>
    </sheetView>
  </sheetViews>
  <sheetFormatPr defaultRowHeight="15.75"/>
  <cols>
    <col min="1" max="1" width="7.125" bestFit="1" customWidth="1"/>
    <col min="2" max="2" width="47.75" customWidth="1"/>
    <col min="3" max="5" width="6.75" bestFit="1" customWidth="1"/>
    <col min="6" max="6" width="6.375" bestFit="1" customWidth="1"/>
  </cols>
  <sheetData>
    <row r="1" spans="1:6">
      <c r="A1" s="8"/>
      <c r="B1" s="63" t="s">
        <v>149</v>
      </c>
      <c r="C1" s="63"/>
      <c r="D1" s="63"/>
      <c r="E1" s="63"/>
      <c r="F1" s="63"/>
    </row>
    <row r="2" spans="1:6" ht="23.25" customHeight="1">
      <c r="A2" s="8"/>
      <c r="B2" s="63"/>
      <c r="C2" s="63"/>
      <c r="D2" s="63"/>
      <c r="E2" s="63"/>
      <c r="F2" s="63"/>
    </row>
    <row r="3" spans="1:6" ht="26.25" customHeight="1">
      <c r="A3" s="8"/>
      <c r="B3" s="63"/>
      <c r="C3" s="63"/>
      <c r="D3" s="63"/>
      <c r="E3" s="63"/>
      <c r="F3" s="63"/>
    </row>
    <row r="4" spans="1:6">
      <c r="A4" s="8"/>
      <c r="B4" s="8"/>
      <c r="C4" s="8"/>
      <c r="D4" s="8"/>
      <c r="E4" s="8"/>
      <c r="F4" s="9"/>
    </row>
    <row r="5" spans="1:6">
      <c r="A5" s="8"/>
      <c r="B5" s="8"/>
      <c r="C5" s="8"/>
      <c r="D5" s="8"/>
      <c r="E5" s="8"/>
      <c r="F5" s="8"/>
    </row>
    <row r="6" spans="1:6" ht="47.25" customHeight="1">
      <c r="A6" s="72" t="s">
        <v>129</v>
      </c>
      <c r="B6" s="72"/>
      <c r="C6" s="72"/>
      <c r="D6" s="72"/>
      <c r="E6" s="72"/>
      <c r="F6" s="72"/>
    </row>
    <row r="7" spans="1:6">
      <c r="A7" s="8"/>
      <c r="B7" s="8"/>
      <c r="C7" s="8"/>
      <c r="D7" s="73"/>
      <c r="E7" s="73"/>
      <c r="F7" s="73"/>
    </row>
    <row r="8" spans="1:6" ht="31.5">
      <c r="A8" s="10" t="s">
        <v>12</v>
      </c>
      <c r="B8" s="10" t="s">
        <v>52</v>
      </c>
      <c r="C8" s="11" t="s">
        <v>53</v>
      </c>
      <c r="D8" s="11" t="s">
        <v>54</v>
      </c>
      <c r="E8" s="11" t="s">
        <v>55</v>
      </c>
      <c r="F8" s="10" t="s">
        <v>16</v>
      </c>
    </row>
    <row r="9" spans="1:6">
      <c r="A9" s="12">
        <v>1</v>
      </c>
      <c r="B9" s="13" t="s">
        <v>56</v>
      </c>
      <c r="C9" s="14">
        <f>C10+C18+C21</f>
        <v>6.8628799999999996</v>
      </c>
      <c r="D9" s="14">
        <f>D10+D18+D21</f>
        <v>10.62</v>
      </c>
      <c r="E9" s="14">
        <f>E10+E18+E21</f>
        <v>10.62</v>
      </c>
      <c r="F9" s="15">
        <f>C9+D9+E9</f>
        <v>28.102879999999999</v>
      </c>
    </row>
    <row r="10" spans="1:6">
      <c r="A10" s="12" t="s">
        <v>6</v>
      </c>
      <c r="B10" s="13" t="s">
        <v>147</v>
      </c>
      <c r="C10" s="14">
        <f>C11</f>
        <v>5.8159999999999998</v>
      </c>
      <c r="D10" s="14">
        <f>D11</f>
        <v>8.7089999999999996</v>
      </c>
      <c r="E10" s="14">
        <f>E11</f>
        <v>8.5649999999999995</v>
      </c>
      <c r="F10" s="15">
        <f t="shared" ref="F10:F18" si="0">C10+D10+E10</f>
        <v>23.089999999999996</v>
      </c>
    </row>
    <row r="11" spans="1:6" ht="31.5">
      <c r="A11" s="12" t="s">
        <v>57</v>
      </c>
      <c r="B11" s="13" t="s">
        <v>58</v>
      </c>
      <c r="C11" s="14">
        <v>5.8159999999999998</v>
      </c>
      <c r="D11" s="14">
        <v>8.7089999999999996</v>
      </c>
      <c r="E11" s="14">
        <v>8.5649999999999995</v>
      </c>
      <c r="F11" s="15">
        <f t="shared" si="0"/>
        <v>23.089999999999996</v>
      </c>
    </row>
    <row r="12" spans="1:6">
      <c r="A12" s="12" t="s">
        <v>59</v>
      </c>
      <c r="B12" s="13" t="s">
        <v>60</v>
      </c>
      <c r="C12" s="14"/>
      <c r="D12" s="14"/>
      <c r="E12" s="14"/>
      <c r="F12" s="12"/>
    </row>
    <row r="13" spans="1:6" ht="31.5">
      <c r="A13" s="12" t="s">
        <v>61</v>
      </c>
      <c r="B13" s="13" t="s">
        <v>62</v>
      </c>
      <c r="C13" s="14">
        <v>0</v>
      </c>
      <c r="D13" s="14">
        <v>0</v>
      </c>
      <c r="E13" s="14">
        <v>0</v>
      </c>
      <c r="F13" s="15">
        <f t="shared" si="0"/>
        <v>0</v>
      </c>
    </row>
    <row r="14" spans="1:6">
      <c r="A14" s="12" t="s">
        <v>63</v>
      </c>
      <c r="B14" s="13" t="s">
        <v>64</v>
      </c>
      <c r="C14" s="14"/>
      <c r="D14" s="14"/>
      <c r="E14" s="14"/>
      <c r="F14" s="12"/>
    </row>
    <row r="15" spans="1:6" ht="31.5">
      <c r="A15" s="12" t="s">
        <v>65</v>
      </c>
      <c r="B15" s="13" t="s">
        <v>66</v>
      </c>
      <c r="C15" s="14">
        <v>0</v>
      </c>
      <c r="D15" s="14">
        <v>0</v>
      </c>
      <c r="E15" s="14">
        <v>0</v>
      </c>
      <c r="F15" s="15">
        <f t="shared" si="0"/>
        <v>0</v>
      </c>
    </row>
    <row r="16" spans="1:6">
      <c r="A16" s="12" t="s">
        <v>67</v>
      </c>
      <c r="B16" s="13" t="s">
        <v>68</v>
      </c>
      <c r="C16" s="14">
        <v>0</v>
      </c>
      <c r="D16" s="14">
        <v>0</v>
      </c>
      <c r="E16" s="14">
        <v>0</v>
      </c>
      <c r="F16" s="15">
        <f t="shared" si="0"/>
        <v>0</v>
      </c>
    </row>
    <row r="17" spans="1:6">
      <c r="A17" s="12" t="s">
        <v>7</v>
      </c>
      <c r="B17" s="13" t="s">
        <v>130</v>
      </c>
      <c r="C17" s="14">
        <f>C18</f>
        <v>0</v>
      </c>
      <c r="D17" s="14">
        <f>D18</f>
        <v>0.29099999999999998</v>
      </c>
      <c r="E17" s="14">
        <f>E18</f>
        <v>0.435</v>
      </c>
      <c r="F17" s="15">
        <f t="shared" si="0"/>
        <v>0.72599999999999998</v>
      </c>
    </row>
    <row r="18" spans="1:6">
      <c r="A18" s="12" t="s">
        <v>69</v>
      </c>
      <c r="B18" s="13" t="s">
        <v>70</v>
      </c>
      <c r="C18" s="14">
        <v>0</v>
      </c>
      <c r="D18" s="14">
        <v>0.29099999999999998</v>
      </c>
      <c r="E18" s="14">
        <v>0.435</v>
      </c>
      <c r="F18" s="15">
        <f t="shared" si="0"/>
        <v>0.72599999999999998</v>
      </c>
    </row>
    <row r="19" spans="1:6">
      <c r="A19" s="12" t="s">
        <v>71</v>
      </c>
      <c r="B19" s="13" t="s">
        <v>72</v>
      </c>
      <c r="C19" s="14"/>
      <c r="D19" s="14"/>
      <c r="E19" s="14"/>
      <c r="F19" s="12"/>
    </row>
    <row r="20" spans="1:6">
      <c r="A20" s="12" t="s">
        <v>73</v>
      </c>
      <c r="B20" s="13" t="s">
        <v>74</v>
      </c>
      <c r="C20" s="14"/>
      <c r="D20" s="14"/>
      <c r="E20" s="14"/>
      <c r="F20" s="12"/>
    </row>
    <row r="21" spans="1:6">
      <c r="A21" s="12" t="s">
        <v>11</v>
      </c>
      <c r="B21" s="13" t="s">
        <v>75</v>
      </c>
      <c r="C21" s="14">
        <f>(C18+C11)*1.18-(C18+C11)</f>
        <v>1.0468799999999998</v>
      </c>
      <c r="D21" s="14">
        <f>(D18+D11)*1.18-(D18+D11)</f>
        <v>1.6199999999999992</v>
      </c>
      <c r="E21" s="14">
        <f>(E18+E11)*1.18-(E18+E11)</f>
        <v>1.6199999999999992</v>
      </c>
      <c r="F21" s="15">
        <f>C21+D21+E21</f>
        <v>4.2868799999999982</v>
      </c>
    </row>
    <row r="22" spans="1:6">
      <c r="A22" s="12" t="s">
        <v>13</v>
      </c>
      <c r="B22" s="13" t="s">
        <v>76</v>
      </c>
      <c r="C22" s="14">
        <v>0</v>
      </c>
      <c r="D22" s="14">
        <v>0</v>
      </c>
      <c r="E22" s="14">
        <v>0</v>
      </c>
      <c r="F22" s="15">
        <f>C22+D22+E22</f>
        <v>0</v>
      </c>
    </row>
    <row r="23" spans="1:6">
      <c r="A23" s="12" t="s">
        <v>77</v>
      </c>
      <c r="B23" s="13" t="s">
        <v>78</v>
      </c>
      <c r="C23" s="14"/>
      <c r="D23" s="14"/>
      <c r="E23" s="14"/>
      <c r="F23" s="12"/>
    </row>
    <row r="24" spans="1:6">
      <c r="A24" s="12" t="s">
        <v>27</v>
      </c>
      <c r="B24" s="13" t="s">
        <v>79</v>
      </c>
      <c r="C24" s="14"/>
      <c r="D24" s="14"/>
      <c r="E24" s="14"/>
      <c r="F24" s="12"/>
    </row>
    <row r="25" spans="1:6">
      <c r="A25" s="12" t="s">
        <v>8</v>
      </c>
      <c r="B25" s="13" t="s">
        <v>80</v>
      </c>
      <c r="C25" s="14">
        <v>0</v>
      </c>
      <c r="D25" s="14">
        <v>0</v>
      </c>
      <c r="E25" s="14">
        <v>0</v>
      </c>
      <c r="F25" s="15">
        <f>C25+D25+E25</f>
        <v>0</v>
      </c>
    </row>
    <row r="26" spans="1:6">
      <c r="A26" s="12" t="s">
        <v>9</v>
      </c>
      <c r="B26" s="13" t="s">
        <v>81</v>
      </c>
      <c r="C26" s="14"/>
      <c r="D26" s="14"/>
      <c r="E26" s="14"/>
      <c r="F26" s="12"/>
    </row>
    <row r="27" spans="1:6">
      <c r="A27" s="12" t="s">
        <v>10</v>
      </c>
      <c r="B27" s="13" t="s">
        <v>82</v>
      </c>
      <c r="C27" s="14"/>
      <c r="D27" s="14"/>
      <c r="E27" s="14"/>
      <c r="F27" s="12"/>
    </row>
    <row r="28" spans="1:6">
      <c r="A28" s="16" t="s">
        <v>83</v>
      </c>
      <c r="B28" s="13" t="s">
        <v>84</v>
      </c>
      <c r="C28" s="14"/>
      <c r="D28" s="14"/>
      <c r="E28" s="14"/>
      <c r="F28" s="12"/>
    </row>
    <row r="29" spans="1:6">
      <c r="A29" s="16" t="s">
        <v>85</v>
      </c>
      <c r="B29" s="13" t="s">
        <v>86</v>
      </c>
      <c r="C29" s="14"/>
      <c r="D29" s="14"/>
      <c r="E29" s="14"/>
      <c r="F29" s="12"/>
    </row>
    <row r="30" spans="1:6">
      <c r="A30" s="12" t="s">
        <v>87</v>
      </c>
      <c r="B30" s="13" t="s">
        <v>88</v>
      </c>
      <c r="C30" s="14"/>
      <c r="D30" s="14"/>
      <c r="E30" s="14"/>
      <c r="F30" s="12"/>
    </row>
    <row r="31" spans="1:6">
      <c r="A31" s="12" t="s">
        <v>89</v>
      </c>
      <c r="B31" s="13" t="s">
        <v>90</v>
      </c>
      <c r="C31" s="14"/>
      <c r="D31" s="14"/>
      <c r="E31" s="14"/>
      <c r="F31" s="12"/>
    </row>
    <row r="32" spans="1:6">
      <c r="A32" s="12" t="s">
        <v>91</v>
      </c>
      <c r="B32" s="13" t="s">
        <v>92</v>
      </c>
      <c r="C32" s="14"/>
      <c r="D32" s="14"/>
      <c r="E32" s="14"/>
      <c r="F32" s="12"/>
    </row>
    <row r="33" spans="1:6">
      <c r="A33" s="11"/>
      <c r="B33" s="17" t="s">
        <v>131</v>
      </c>
      <c r="C33" s="18">
        <f>C9</f>
        <v>6.8628799999999996</v>
      </c>
      <c r="D33" s="18">
        <f>D9</f>
        <v>10.62</v>
      </c>
      <c r="E33" s="18">
        <f>E9</f>
        <v>10.62</v>
      </c>
      <c r="F33" s="18">
        <f>C33+D33+E33</f>
        <v>28.102879999999999</v>
      </c>
    </row>
    <row r="34" spans="1:6">
      <c r="A34" s="12"/>
      <c r="B34" s="13" t="s">
        <v>93</v>
      </c>
      <c r="C34" s="12"/>
      <c r="D34" s="12"/>
      <c r="E34" s="12"/>
      <c r="F34" s="12"/>
    </row>
    <row r="35" spans="1:6">
      <c r="A35" s="12"/>
      <c r="B35" s="13" t="s">
        <v>94</v>
      </c>
      <c r="C35" s="12"/>
      <c r="D35" s="12"/>
      <c r="E35" s="12"/>
      <c r="F35" s="12"/>
    </row>
    <row r="36" spans="1:6">
      <c r="A36" s="12"/>
      <c r="B36" s="13" t="s">
        <v>95</v>
      </c>
      <c r="C36" s="12"/>
      <c r="D36" s="12"/>
      <c r="E36" s="12"/>
      <c r="F36" s="12"/>
    </row>
  </sheetData>
  <mergeCells count="3">
    <mergeCell ref="B1:F3"/>
    <mergeCell ref="A6:F6"/>
    <mergeCell ref="D7:F7"/>
  </mergeCells>
  <phoneticPr fontId="0" type="noConversion"/>
  <pageMargins left="0.59055118110236227" right="0.39370078740157483" top="0.39370078740157483" bottom="0.39370078740157483" header="0" footer="0"/>
  <pageSetup paperSize="9" scale="10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34"/>
  <sheetViews>
    <sheetView tabSelected="1" zoomScale="70" zoomScaleNormal="70" workbookViewId="0">
      <selection activeCell="H18" sqref="H18"/>
    </sheetView>
  </sheetViews>
  <sheetFormatPr defaultRowHeight="15.75"/>
  <cols>
    <col min="2" max="2" width="37.25" customWidth="1"/>
  </cols>
  <sheetData>
    <row r="1" spans="1:18" ht="15.75" customHeight="1">
      <c r="A1" s="32"/>
      <c r="B1" s="43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63" t="s">
        <v>150</v>
      </c>
      <c r="O1" s="63"/>
      <c r="P1" s="63"/>
      <c r="Q1" s="63"/>
      <c r="R1" s="63"/>
    </row>
    <row r="2" spans="1:18">
      <c r="A2" s="32"/>
      <c r="B2" s="43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63"/>
      <c r="O2" s="63"/>
      <c r="P2" s="63"/>
      <c r="Q2" s="63"/>
      <c r="R2" s="63"/>
    </row>
    <row r="3" spans="1:18">
      <c r="A3" s="32"/>
      <c r="B3" s="43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63"/>
      <c r="O3" s="63"/>
      <c r="P3" s="63"/>
      <c r="Q3" s="63"/>
      <c r="R3" s="63"/>
    </row>
    <row r="4" spans="1:18" ht="18.75" customHeight="1">
      <c r="A4" s="32"/>
      <c r="B4" s="43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63"/>
      <c r="O4" s="63"/>
      <c r="P4" s="63"/>
      <c r="Q4" s="63"/>
      <c r="R4" s="63"/>
    </row>
    <row r="5" spans="1:18" ht="18.75">
      <c r="A5" s="32"/>
      <c r="B5" s="4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3"/>
      <c r="Q5" s="1"/>
      <c r="R5" s="1"/>
    </row>
    <row r="6" spans="1:18">
      <c r="A6" s="86" t="s">
        <v>133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</row>
    <row r="7" spans="1:18">
      <c r="A7" s="1"/>
      <c r="B7" s="43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>
      <c r="A8" s="74" t="s">
        <v>134</v>
      </c>
      <c r="B8" s="77" t="s">
        <v>135</v>
      </c>
      <c r="C8" s="75" t="s">
        <v>136</v>
      </c>
      <c r="D8" s="79"/>
      <c r="E8" s="79"/>
      <c r="F8" s="79"/>
      <c r="G8" s="76"/>
      <c r="H8" s="75" t="s">
        <v>137</v>
      </c>
      <c r="I8" s="79"/>
      <c r="J8" s="79"/>
      <c r="K8" s="79"/>
      <c r="L8" s="76"/>
      <c r="M8" s="74">
        <v>2013</v>
      </c>
      <c r="N8" s="74"/>
      <c r="O8" s="74">
        <v>2014</v>
      </c>
      <c r="P8" s="74"/>
      <c r="Q8" s="75" t="s">
        <v>138</v>
      </c>
      <c r="R8" s="76"/>
    </row>
    <row r="9" spans="1:18" ht="47.25">
      <c r="A9" s="74"/>
      <c r="B9" s="78"/>
      <c r="C9" s="52" t="s">
        <v>0</v>
      </c>
      <c r="D9" s="52" t="s">
        <v>139</v>
      </c>
      <c r="E9" s="52" t="s">
        <v>140</v>
      </c>
      <c r="F9" s="52" t="s">
        <v>141</v>
      </c>
      <c r="G9" s="52" t="s">
        <v>142</v>
      </c>
      <c r="H9" s="52" t="s">
        <v>0</v>
      </c>
      <c r="I9" s="52" t="s">
        <v>139</v>
      </c>
      <c r="J9" s="52" t="s">
        <v>140</v>
      </c>
      <c r="K9" s="52" t="s">
        <v>141</v>
      </c>
      <c r="L9" s="52" t="s">
        <v>142</v>
      </c>
      <c r="M9" s="52" t="s">
        <v>143</v>
      </c>
      <c r="N9" s="52" t="s">
        <v>20</v>
      </c>
      <c r="O9" s="52" t="s">
        <v>143</v>
      </c>
      <c r="P9" s="52" t="s">
        <v>20</v>
      </c>
      <c r="Q9" s="52" t="s">
        <v>143</v>
      </c>
      <c r="R9" s="52" t="s">
        <v>20</v>
      </c>
    </row>
    <row r="10" spans="1:18">
      <c r="A10" s="52">
        <v>1</v>
      </c>
      <c r="B10" s="6">
        <v>2</v>
      </c>
      <c r="C10" s="52">
        <v>3</v>
      </c>
      <c r="D10" s="52">
        <v>4</v>
      </c>
      <c r="E10" s="52">
        <v>5</v>
      </c>
      <c r="F10" s="52">
        <v>6</v>
      </c>
      <c r="G10" s="52">
        <v>7</v>
      </c>
      <c r="H10" s="52">
        <v>8</v>
      </c>
      <c r="I10" s="52">
        <v>9</v>
      </c>
      <c r="J10" s="52">
        <v>10</v>
      </c>
      <c r="K10" s="52">
        <v>11</v>
      </c>
      <c r="L10" s="52">
        <v>12</v>
      </c>
      <c r="M10" s="52">
        <v>13</v>
      </c>
      <c r="N10" s="52">
        <v>14</v>
      </c>
      <c r="O10" s="52">
        <v>15</v>
      </c>
      <c r="P10" s="52">
        <v>16</v>
      </c>
      <c r="Q10" s="52">
        <v>17</v>
      </c>
      <c r="R10" s="52">
        <v>18</v>
      </c>
    </row>
    <row r="11" spans="1:18" ht="31.5">
      <c r="A11" s="52"/>
      <c r="B11" s="6" t="s">
        <v>144</v>
      </c>
      <c r="C11" s="4">
        <f t="shared" ref="C11:R11" si="0">SUM(C14:C18,C20,C23:C28,C31:C32,C34)</f>
        <v>6.8630000000000004</v>
      </c>
      <c r="D11" s="4">
        <f t="shared" si="0"/>
        <v>0</v>
      </c>
      <c r="E11" s="4">
        <f t="shared" si="0"/>
        <v>2.7825000000000002</v>
      </c>
      <c r="F11" s="4">
        <f t="shared" si="0"/>
        <v>2.6055000000000001</v>
      </c>
      <c r="G11" s="4">
        <f t="shared" si="0"/>
        <v>1.4750000000000001</v>
      </c>
      <c r="H11" s="4">
        <f t="shared" si="0"/>
        <v>0</v>
      </c>
      <c r="I11" s="4">
        <f t="shared" si="0"/>
        <v>0</v>
      </c>
      <c r="J11" s="4">
        <f t="shared" si="0"/>
        <v>0</v>
      </c>
      <c r="K11" s="4">
        <f t="shared" si="0"/>
        <v>0</v>
      </c>
      <c r="L11" s="4">
        <f t="shared" si="0"/>
        <v>0</v>
      </c>
      <c r="M11" s="4">
        <f t="shared" si="0"/>
        <v>10.619996873142174</v>
      </c>
      <c r="N11" s="4">
        <f t="shared" si="0"/>
        <v>11</v>
      </c>
      <c r="O11" s="4">
        <f t="shared" si="0"/>
        <v>10.620059066614013</v>
      </c>
      <c r="P11" s="4">
        <f t="shared" si="0"/>
        <v>15</v>
      </c>
      <c r="Q11" s="4">
        <f t="shared" si="0"/>
        <v>28.103055939756185</v>
      </c>
      <c r="R11" s="4">
        <f t="shared" si="0"/>
        <v>26</v>
      </c>
    </row>
    <row r="12" spans="1:18">
      <c r="A12" s="74" t="s">
        <v>48</v>
      </c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</row>
    <row r="13" spans="1:18">
      <c r="A13" s="83" t="s">
        <v>24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</row>
    <row r="14" spans="1:18" ht="31.5">
      <c r="A14" s="53">
        <v>1</v>
      </c>
      <c r="B14" s="54" t="s">
        <v>28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3.183167757699918</v>
      </c>
      <c r="N14" s="5">
        <v>11</v>
      </c>
      <c r="O14" s="5">
        <v>1.4042496815853434</v>
      </c>
      <c r="P14" s="5">
        <v>11</v>
      </c>
      <c r="Q14" s="5">
        <v>4.5874174392852609</v>
      </c>
      <c r="R14" s="5">
        <v>22</v>
      </c>
    </row>
    <row r="15" spans="1:18" ht="31.5">
      <c r="A15" s="53">
        <v>2</v>
      </c>
      <c r="B15" s="55" t="s">
        <v>145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0.25145280716653551</v>
      </c>
      <c r="N15" s="5">
        <v>0</v>
      </c>
      <c r="O15" s="5">
        <v>0.6745407320478094</v>
      </c>
      <c r="P15" s="5">
        <v>0</v>
      </c>
      <c r="Q15" s="5">
        <v>0.92599353921434491</v>
      </c>
      <c r="R15" s="5">
        <v>0</v>
      </c>
    </row>
    <row r="16" spans="1:18">
      <c r="A16" s="53">
        <v>4</v>
      </c>
      <c r="B16" s="55" t="s">
        <v>29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0.6800464844917512</v>
      </c>
      <c r="N16" s="5">
        <v>0</v>
      </c>
      <c r="O16" s="5">
        <v>0.47891210643114179</v>
      </c>
      <c r="P16" s="5">
        <v>0</v>
      </c>
      <c r="Q16" s="5">
        <v>1.158958590922893</v>
      </c>
      <c r="R16" s="5">
        <v>0</v>
      </c>
    </row>
    <row r="17" spans="1:18" ht="31.5">
      <c r="A17" s="53">
        <v>5</v>
      </c>
      <c r="B17" s="55" t="s">
        <v>30</v>
      </c>
      <c r="C17" s="5">
        <v>2.6150000000000002</v>
      </c>
      <c r="D17" s="5">
        <v>0</v>
      </c>
      <c r="E17" s="5">
        <v>1.3075000000000001</v>
      </c>
      <c r="F17" s="5">
        <v>1.3075000000000001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2.6150000000000002</v>
      </c>
      <c r="R17" s="5">
        <v>0</v>
      </c>
    </row>
    <row r="18" spans="1:18" ht="78.75">
      <c r="A18" s="53">
        <v>6</v>
      </c>
      <c r="B18" s="55" t="s">
        <v>49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0.10215794500628426</v>
      </c>
      <c r="N18" s="5">
        <v>0</v>
      </c>
      <c r="O18" s="5">
        <v>0.35676234864875384</v>
      </c>
      <c r="P18" s="5">
        <v>0</v>
      </c>
      <c r="Q18" s="5">
        <v>0.45892029365503811</v>
      </c>
      <c r="R18" s="5">
        <v>0</v>
      </c>
    </row>
    <row r="19" spans="1:18">
      <c r="A19" s="80" t="s">
        <v>35</v>
      </c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</row>
    <row r="20" spans="1:18" ht="31.5">
      <c r="A20" s="53">
        <v>1</v>
      </c>
      <c r="B20" s="55" t="s">
        <v>32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0.22645849878240357</v>
      </c>
      <c r="N20" s="5">
        <v>0</v>
      </c>
      <c r="O20" s="5">
        <v>1.6219692208435068</v>
      </c>
      <c r="P20" s="5">
        <v>2</v>
      </c>
      <c r="Q20" s="5">
        <v>1.8484277196259105</v>
      </c>
      <c r="R20" s="5">
        <v>2</v>
      </c>
    </row>
    <row r="21" spans="1:18">
      <c r="A21" s="80" t="s">
        <v>41</v>
      </c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</row>
    <row r="22" spans="1:18">
      <c r="A22" s="84" t="s">
        <v>24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</row>
    <row r="23" spans="1:18" ht="31.5">
      <c r="A23" s="56">
        <v>1</v>
      </c>
      <c r="B23" s="55" t="s">
        <v>42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1.6927353416394326</v>
      </c>
      <c r="N23" s="5">
        <v>0</v>
      </c>
      <c r="O23" s="5">
        <v>0</v>
      </c>
      <c r="P23" s="5">
        <v>0</v>
      </c>
      <c r="Q23" s="5">
        <v>1.6927353416394326</v>
      </c>
      <c r="R23" s="5">
        <v>0</v>
      </c>
    </row>
    <row r="24" spans="1:18" ht="31.5">
      <c r="A24" s="56">
        <v>2</v>
      </c>
      <c r="B24" s="55" t="s">
        <v>43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1.5519955783220725</v>
      </c>
      <c r="N24" s="5">
        <v>0</v>
      </c>
      <c r="O24" s="5">
        <v>0</v>
      </c>
      <c r="P24" s="5">
        <v>0</v>
      </c>
      <c r="Q24" s="5">
        <v>1.5519955783220725</v>
      </c>
      <c r="R24" s="5">
        <v>0</v>
      </c>
    </row>
    <row r="25" spans="1:18" ht="31.5">
      <c r="A25" s="56">
        <v>3</v>
      </c>
      <c r="B25" s="55" t="s">
        <v>123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2.0879473587737607</v>
      </c>
      <c r="N25" s="5">
        <v>0</v>
      </c>
      <c r="O25" s="5">
        <v>0</v>
      </c>
      <c r="P25" s="5">
        <v>0</v>
      </c>
      <c r="Q25" s="5">
        <v>2.0879473587737607</v>
      </c>
      <c r="R25" s="5">
        <v>0</v>
      </c>
    </row>
    <row r="26" spans="1:18" ht="31.5">
      <c r="A26" s="56">
        <v>5</v>
      </c>
      <c r="B26" s="55" t="s">
        <v>45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0.114</v>
      </c>
      <c r="N26" s="5">
        <v>0</v>
      </c>
      <c r="O26" s="5">
        <v>1.1173040707019584</v>
      </c>
      <c r="P26" s="5">
        <v>0</v>
      </c>
      <c r="Q26" s="5">
        <v>1.2313040707019585</v>
      </c>
      <c r="R26" s="5">
        <v>0</v>
      </c>
    </row>
    <row r="27" spans="1:18" ht="31.5">
      <c r="A27" s="56">
        <v>6</v>
      </c>
      <c r="B27" s="55" t="s">
        <v>46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0.16590181873762749</v>
      </c>
      <c r="N27" s="5">
        <v>0</v>
      </c>
      <c r="O27" s="5">
        <v>1.2948583124301294</v>
      </c>
      <c r="P27" s="5">
        <v>0</v>
      </c>
      <c r="Q27" s="5">
        <v>1.4607601311677569</v>
      </c>
      <c r="R27" s="5">
        <v>0</v>
      </c>
    </row>
    <row r="28" spans="1:18" ht="78.75">
      <c r="A28" s="56">
        <v>7</v>
      </c>
      <c r="B28" s="55" t="s">
        <v>47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0.28516996142969336</v>
      </c>
      <c r="N28" s="5">
        <v>0</v>
      </c>
      <c r="O28" s="5">
        <v>3.6714625939253711</v>
      </c>
      <c r="P28" s="5">
        <v>2</v>
      </c>
      <c r="Q28" s="5">
        <v>3.9566325553550645</v>
      </c>
      <c r="R28" s="5">
        <v>2</v>
      </c>
    </row>
    <row r="29" spans="1:18">
      <c r="A29" s="80" t="s">
        <v>34</v>
      </c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</row>
    <row r="30" spans="1:18">
      <c r="A30" s="80" t="s">
        <v>25</v>
      </c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</row>
    <row r="31" spans="1:18">
      <c r="A31" s="56">
        <v>1</v>
      </c>
      <c r="B31" s="57" t="s">
        <v>40</v>
      </c>
      <c r="C31" s="5">
        <f>D31+E31+F31+G31</f>
        <v>2.95</v>
      </c>
      <c r="D31" s="5">
        <v>0</v>
      </c>
      <c r="E31" s="5">
        <f>2.95/2</f>
        <v>1.4750000000000001</v>
      </c>
      <c r="F31" s="5">
        <v>0</v>
      </c>
      <c r="G31" s="5">
        <f>2.95/2</f>
        <v>1.4750000000000001</v>
      </c>
      <c r="H31" s="5">
        <f>I31+J31+K31+L31</f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f>C31+M31+O31</f>
        <v>2.95</v>
      </c>
      <c r="R31" s="5">
        <f>H31+N31+P31</f>
        <v>0</v>
      </c>
    </row>
    <row r="32" spans="1:18" ht="78.75">
      <c r="A32" s="56">
        <v>4</v>
      </c>
      <c r="B32" s="57" t="s">
        <v>50</v>
      </c>
      <c r="C32" s="5">
        <v>1.298</v>
      </c>
      <c r="D32" s="5">
        <v>0</v>
      </c>
      <c r="E32" s="5">
        <v>0</v>
      </c>
      <c r="F32" s="5">
        <v>1.298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1.298</v>
      </c>
      <c r="R32" s="5">
        <v>0</v>
      </c>
    </row>
    <row r="33" spans="1:18">
      <c r="A33" s="80" t="s">
        <v>3</v>
      </c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</row>
    <row r="34" spans="1:18" ht="31.5">
      <c r="A34" s="53">
        <v>3</v>
      </c>
      <c r="B34" s="58" t="s">
        <v>146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0.27896332109269417</v>
      </c>
      <c r="N34" s="5">
        <v>0</v>
      </c>
      <c r="O34" s="5">
        <v>0</v>
      </c>
      <c r="P34" s="5">
        <v>0</v>
      </c>
      <c r="Q34" s="5">
        <v>0.27896332109269417</v>
      </c>
      <c r="R34" s="5">
        <v>0</v>
      </c>
    </row>
  </sheetData>
  <mergeCells count="17">
    <mergeCell ref="N1:R4"/>
    <mergeCell ref="A30:R30"/>
    <mergeCell ref="A33:R33"/>
    <mergeCell ref="A12:R12"/>
    <mergeCell ref="A13:R13"/>
    <mergeCell ref="A19:R19"/>
    <mergeCell ref="A21:R21"/>
    <mergeCell ref="A22:R22"/>
    <mergeCell ref="A29:R29"/>
    <mergeCell ref="A6:R6"/>
    <mergeCell ref="M8:N8"/>
    <mergeCell ref="O8:P8"/>
    <mergeCell ref="Q8:R8"/>
    <mergeCell ref="A8:A9"/>
    <mergeCell ref="B8:B9"/>
    <mergeCell ref="C8:G8"/>
    <mergeCell ref="H8:L8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Приложение №1</vt:lpstr>
      <vt:lpstr>Приложение №2</vt:lpstr>
      <vt:lpstr>Приложение №3</vt:lpstr>
      <vt:lpstr>'Приложение №1'!Print_Area</vt:lpstr>
    </vt:vector>
  </TitlesOfParts>
  <Company>Datanium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Kudryashov_YM</dc:creator>
  <cp:lastModifiedBy>neznanov</cp:lastModifiedBy>
  <cp:lastPrinted>2012-02-20T05:49:02Z</cp:lastPrinted>
  <dcterms:created xsi:type="dcterms:W3CDTF">2009-07-27T10:10:26Z</dcterms:created>
  <dcterms:modified xsi:type="dcterms:W3CDTF">2012-03-01T15:30:16Z</dcterms:modified>
</cp:coreProperties>
</file>