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1835" tabRatio="822" activeTab="2"/>
  </bookViews>
  <sheets>
    <sheet name="Приложение №1" sheetId="69" r:id="rId1"/>
    <sheet name="Приложение №3" sheetId="68" r:id="rId2"/>
    <sheet name="приложение №2" sheetId="70" r:id="rId3"/>
  </sheets>
  <definedNames>
    <definedName name="_xlnm.Print_Area" localSheetId="0">'Приложение №1'!$A$1:$Q$64</definedName>
    <definedName name="_xlnm.Print_Area" localSheetId="1">'Приложение №3'!$A$1:$BE$54</definedName>
  </definedNames>
  <calcPr calcId="145621"/>
</workbook>
</file>

<file path=xl/calcChain.xml><?xml version="1.0" encoding="utf-8"?>
<calcChain xmlns="http://schemas.openxmlformats.org/spreadsheetml/2006/main">
  <c r="AT54" i="68" l="1"/>
  <c r="AW54" i="68" s="1"/>
  <c r="AM54" i="68"/>
  <c r="AE54" i="68"/>
  <c r="AH54" i="68" s="1"/>
  <c r="X54" i="68"/>
  <c r="P54" i="68"/>
  <c r="S54" i="68" s="1"/>
  <c r="K54" i="68"/>
  <c r="AY54" i="68" s="1"/>
  <c r="BB54" i="68" s="1"/>
  <c r="BE54" i="68" s="1"/>
  <c r="J54" i="68"/>
  <c r="F54" i="68"/>
  <c r="BB53" i="68"/>
  <c r="BE53" i="68" s="1"/>
  <c r="AT53" i="68"/>
  <c r="AW53" i="68" s="1"/>
  <c r="AM53" i="68"/>
  <c r="AE53" i="68"/>
  <c r="AH53" i="68" s="1"/>
  <c r="X53" i="68"/>
  <c r="P53" i="68"/>
  <c r="S53" i="68" s="1"/>
  <c r="J53" i="68"/>
  <c r="F53" i="68"/>
  <c r="BB52" i="68"/>
  <c r="BE52" i="68" s="1"/>
  <c r="AT52" i="68"/>
  <c r="AW52" i="68" s="1"/>
  <c r="AM52" i="68"/>
  <c r="AH52" i="68"/>
  <c r="AE52" i="68"/>
  <c r="X52" i="68"/>
  <c r="P52" i="68"/>
  <c r="S52" i="68" s="1"/>
  <c r="J52" i="68"/>
  <c r="F52" i="68"/>
  <c r="BB51" i="68"/>
  <c r="BE51" i="68" s="1"/>
  <c r="AT51" i="68"/>
  <c r="AW51" i="68" s="1"/>
  <c r="AM51" i="68"/>
  <c r="AH51" i="68"/>
  <c r="AE51" i="68"/>
  <c r="X51" i="68"/>
  <c r="P51" i="68"/>
  <c r="S51" i="68" s="1"/>
  <c r="J51" i="68"/>
  <c r="F51" i="68"/>
  <c r="BB50" i="68"/>
  <c r="BE50" i="68" s="1"/>
  <c r="AT50" i="68"/>
  <c r="AW50" i="68" s="1"/>
  <c r="AM50" i="68"/>
  <c r="AE50" i="68"/>
  <c r="AH50" i="68" s="1"/>
  <c r="X50" i="68"/>
  <c r="P50" i="68"/>
  <c r="S50" i="68" s="1"/>
  <c r="J50" i="68"/>
  <c r="F50" i="68"/>
  <c r="BB49" i="68"/>
  <c r="BE49" i="68" s="1"/>
  <c r="AT49" i="68"/>
  <c r="AW49" i="68" s="1"/>
  <c r="AM49" i="68"/>
  <c r="AE49" i="68"/>
  <c r="AH49" i="68" s="1"/>
  <c r="X49" i="68"/>
  <c r="P49" i="68"/>
  <c r="S49" i="68" s="1"/>
  <c r="K49" i="68"/>
  <c r="J49" i="68"/>
  <c r="F49" i="68"/>
  <c r="BB47" i="68"/>
  <c r="BE47" i="68" s="1"/>
  <c r="AT47" i="68"/>
  <c r="AW47" i="68" s="1"/>
  <c r="AM47" i="68"/>
  <c r="AE47" i="68"/>
  <c r="AH47" i="68" s="1"/>
  <c r="X47" i="68"/>
  <c r="P47" i="68"/>
  <c r="S47" i="68" s="1"/>
  <c r="J47" i="68"/>
  <c r="F47" i="68"/>
  <c r="BB46" i="68"/>
  <c r="BE46" i="68" s="1"/>
  <c r="AT46" i="68"/>
  <c r="AW46" i="68" s="1"/>
  <c r="AM46" i="68"/>
  <c r="AH46" i="68"/>
  <c r="AE46" i="68"/>
  <c r="X46" i="68"/>
  <c r="W46" i="68"/>
  <c r="S46" i="68"/>
  <c r="P46" i="68"/>
  <c r="K46" i="68"/>
  <c r="J46" i="68"/>
  <c r="F46" i="68"/>
  <c r="BB45" i="68"/>
  <c r="BE45" i="68" s="1"/>
  <c r="AT45" i="68"/>
  <c r="AW45" i="68" s="1"/>
  <c r="AM45" i="68"/>
  <c r="AH45" i="68"/>
  <c r="AE45" i="68"/>
  <c r="X45" i="68"/>
  <c r="P45" i="68"/>
  <c r="S45" i="68" s="1"/>
  <c r="J45" i="68"/>
  <c r="F45" i="68"/>
  <c r="BB43" i="68"/>
  <c r="BE43" i="68" s="1"/>
  <c r="AY43" i="68"/>
  <c r="AW43" i="68"/>
  <c r="AT43" i="68"/>
  <c r="AM43" i="68"/>
  <c r="AE43" i="68"/>
  <c r="AH43" i="68" s="1"/>
  <c r="X43" i="68"/>
  <c r="S43" i="68"/>
  <c r="P43" i="68"/>
  <c r="J43" i="68"/>
  <c r="F43" i="68"/>
  <c r="BE42" i="68"/>
  <c r="BB42" i="68"/>
  <c r="AW42" i="68"/>
  <c r="AT42" i="68"/>
  <c r="AM42" i="68"/>
  <c r="AE42" i="68"/>
  <c r="AH42" i="68" s="1"/>
  <c r="X42" i="68"/>
  <c r="S42" i="68"/>
  <c r="P42" i="68"/>
  <c r="J42" i="68"/>
  <c r="F42" i="68"/>
  <c r="BE41" i="68"/>
  <c r="BB41" i="68"/>
  <c r="AW41" i="68"/>
  <c r="AT41" i="68"/>
  <c r="AM41" i="68"/>
  <c r="AE41" i="68"/>
  <c r="AH41" i="68" s="1"/>
  <c r="X41" i="68"/>
  <c r="S41" i="68"/>
  <c r="P41" i="68"/>
  <c r="J41" i="68"/>
  <c r="F41" i="68"/>
  <c r="BE40" i="68"/>
  <c r="BB40" i="68"/>
  <c r="AW40" i="68"/>
  <c r="AT40" i="68"/>
  <c r="AM40" i="68"/>
  <c r="AE40" i="68"/>
  <c r="AH40" i="68" s="1"/>
  <c r="X40" i="68"/>
  <c r="S40" i="68"/>
  <c r="P40" i="68"/>
  <c r="J40" i="68"/>
  <c r="F40" i="68"/>
  <c r="BE38" i="68"/>
  <c r="BB38" i="68"/>
  <c r="AW38" i="68"/>
  <c r="AT38" i="68"/>
  <c r="AM38" i="68"/>
  <c r="AE38" i="68"/>
  <c r="AH38" i="68" s="1"/>
  <c r="X38" i="68"/>
  <c r="P38" i="68"/>
  <c r="S38" i="68" s="1"/>
  <c r="J38" i="68"/>
  <c r="F38" i="68"/>
  <c r="AM36" i="68"/>
  <c r="X36" i="68"/>
  <c r="P36" i="68"/>
  <c r="J36" i="68"/>
  <c r="F36" i="68"/>
  <c r="AM35" i="68"/>
  <c r="X35" i="68"/>
  <c r="P35" i="68"/>
  <c r="J35" i="68"/>
  <c r="F35" i="68"/>
  <c r="AM34" i="68"/>
  <c r="AE34" i="68"/>
  <c r="X34" i="68"/>
  <c r="P34" i="68"/>
  <c r="J34" i="68"/>
  <c r="F34" i="68"/>
  <c r="AM33" i="68"/>
  <c r="AE33" i="68"/>
  <c r="X33" i="68"/>
  <c r="P33" i="68"/>
  <c r="J33" i="68"/>
  <c r="F33" i="68"/>
  <c r="BB32" i="68"/>
  <c r="BE32" i="68" s="1"/>
  <c r="AT32" i="68"/>
  <c r="AW32" i="68" s="1"/>
  <c r="AM32" i="68"/>
  <c r="AE32" i="68"/>
  <c r="AH32" i="68" s="1"/>
  <c r="X32" i="68"/>
  <c r="P32" i="68"/>
  <c r="S32" i="68" s="1"/>
  <c r="J32" i="68"/>
  <c r="F32" i="68"/>
  <c r="BB31" i="68"/>
  <c r="BE31" i="68" s="1"/>
  <c r="AT31" i="68"/>
  <c r="AW31" i="68" s="1"/>
  <c r="AM31" i="68"/>
  <c r="AE31" i="68"/>
  <c r="AH31" i="68" s="1"/>
  <c r="X31" i="68"/>
  <c r="S31" i="68"/>
  <c r="P31" i="68"/>
  <c r="J31" i="68"/>
  <c r="F31" i="68"/>
  <c r="BE30" i="68"/>
  <c r="BB30" i="68"/>
  <c r="AW30" i="68"/>
  <c r="AT30" i="68"/>
  <c r="AM30" i="68"/>
  <c r="AE30" i="68"/>
  <c r="AH30" i="68" s="1"/>
  <c r="P30" i="68"/>
  <c r="S30" i="68" s="1"/>
  <c r="J30" i="68"/>
  <c r="F30" i="68"/>
  <c r="BB29" i="68"/>
  <c r="BE29" i="68" s="1"/>
  <c r="AT29" i="68"/>
  <c r="AW29" i="68" s="1"/>
  <c r="AM29" i="68"/>
  <c r="AH29" i="68"/>
  <c r="AE29" i="68"/>
  <c r="S29" i="68"/>
  <c r="P29" i="68"/>
  <c r="J29" i="68"/>
  <c r="F29" i="68"/>
  <c r="BE28" i="68"/>
  <c r="BB28" i="68"/>
  <c r="AW28" i="68"/>
  <c r="AT28" i="68"/>
  <c r="AM28" i="68"/>
  <c r="AE28" i="68"/>
  <c r="AH28" i="68" s="1"/>
  <c r="P28" i="68"/>
  <c r="S28" i="68" s="1"/>
  <c r="J28" i="68"/>
  <c r="F28" i="68"/>
  <c r="BB27" i="68"/>
  <c r="BE27" i="68" s="1"/>
  <c r="AT27" i="68"/>
  <c r="AW27" i="68" s="1"/>
  <c r="AM27" i="68"/>
  <c r="AH27" i="68"/>
  <c r="AE27" i="68"/>
  <c r="S27" i="68"/>
  <c r="P27" i="68"/>
  <c r="J27" i="68"/>
  <c r="F27" i="68"/>
  <c r="BE26" i="68"/>
  <c r="BB26" i="68"/>
  <c r="AW26" i="68"/>
  <c r="AT26" i="68"/>
  <c r="AM26" i="68"/>
  <c r="AE26" i="68"/>
  <c r="AH26" i="68" s="1"/>
  <c r="P26" i="68"/>
  <c r="S26" i="68" s="1"/>
  <c r="J26" i="68"/>
  <c r="F26" i="68"/>
  <c r="BB25" i="68"/>
  <c r="BE25" i="68" s="1"/>
  <c r="AT25" i="68"/>
  <c r="AW25" i="68" s="1"/>
  <c r="AM25" i="68"/>
  <c r="AH25" i="68"/>
  <c r="AE25" i="68"/>
  <c r="X25" i="68"/>
  <c r="P25" i="68"/>
  <c r="J25" i="68"/>
  <c r="BB24" i="68"/>
  <c r="BE24" i="68" s="1"/>
  <c r="AT24" i="68"/>
  <c r="AW24" i="68" s="1"/>
  <c r="AM24" i="68"/>
  <c r="AH24" i="68"/>
  <c r="AE24" i="68"/>
  <c r="X24" i="68"/>
  <c r="P24" i="68"/>
  <c r="J24" i="68"/>
  <c r="BB23" i="68"/>
  <c r="BE23" i="68" s="1"/>
  <c r="AT23" i="68"/>
  <c r="AW23" i="68" s="1"/>
  <c r="AM23" i="68"/>
  <c r="AH23" i="68"/>
  <c r="AE23" i="68"/>
  <c r="X23" i="68"/>
  <c r="P23" i="68"/>
  <c r="S23" i="68" s="1"/>
  <c r="J23" i="68"/>
  <c r="F23" i="68"/>
  <c r="BB22" i="68"/>
  <c r="BE22" i="68" s="1"/>
  <c r="AT22" i="68"/>
  <c r="AW22" i="68" s="1"/>
  <c r="AM22" i="68"/>
  <c r="AH22" i="68"/>
  <c r="AE22" i="68"/>
  <c r="X22" i="68"/>
  <c r="P22" i="68"/>
  <c r="S22" i="68" s="1"/>
  <c r="J22" i="68"/>
  <c r="F22" i="68"/>
  <c r="BB21" i="68"/>
  <c r="BE21" i="68" s="1"/>
  <c r="AT21" i="68"/>
  <c r="AW21" i="68" s="1"/>
  <c r="AM21" i="68"/>
  <c r="AH21" i="68"/>
  <c r="AE21" i="68"/>
  <c r="X21" i="68"/>
  <c r="P21" i="68"/>
  <c r="S21" i="68" s="1"/>
  <c r="J21" i="68"/>
  <c r="F21" i="68"/>
  <c r="BB20" i="68"/>
  <c r="BE20" i="68" s="1"/>
  <c r="AT20" i="68"/>
  <c r="AW20" i="68" s="1"/>
  <c r="AM20" i="68"/>
  <c r="AH20" i="68"/>
  <c r="AE20" i="68"/>
  <c r="X20" i="68"/>
  <c r="P20" i="68"/>
  <c r="S20" i="68" s="1"/>
  <c r="J20" i="68"/>
  <c r="F20" i="68"/>
  <c r="BB19" i="68"/>
  <c r="BE19" i="68" s="1"/>
  <c r="AT19" i="68"/>
  <c r="AW19" i="68" s="1"/>
  <c r="AM19" i="68"/>
  <c r="AH19" i="68"/>
  <c r="AE19" i="68"/>
  <c r="X19" i="68"/>
  <c r="P19" i="68"/>
  <c r="S19" i="68" s="1"/>
  <c r="J19" i="68"/>
  <c r="BE18" i="68"/>
  <c r="BB18" i="68"/>
  <c r="AW18" i="68"/>
  <c r="AT18" i="68"/>
  <c r="AM18" i="68"/>
  <c r="AE18" i="68"/>
  <c r="AH18" i="68" s="1"/>
  <c r="X18" i="68"/>
  <c r="S18" i="68"/>
  <c r="P18" i="68"/>
  <c r="J18" i="68"/>
  <c r="F18" i="68"/>
  <c r="BE17" i="68"/>
  <c r="BB17" i="68"/>
  <c r="AW17" i="68"/>
  <c r="AT17" i="68"/>
  <c r="AM17" i="68"/>
  <c r="AE17" i="68"/>
  <c r="AH17" i="68" s="1"/>
  <c r="X17" i="68"/>
  <c r="S17" i="68"/>
  <c r="P17" i="68"/>
  <c r="J17" i="68"/>
  <c r="E23" i="70" l="1"/>
  <c r="D23" i="70"/>
  <c r="F20" i="70"/>
  <c r="E19" i="70"/>
  <c r="D19" i="70"/>
  <c r="C19" i="70"/>
  <c r="F19" i="70" s="1"/>
  <c r="C13" i="70"/>
  <c r="C23" i="70" s="1"/>
  <c r="E12" i="70"/>
  <c r="D12" i="70"/>
  <c r="C12" i="70"/>
  <c r="F12" i="70" s="1"/>
  <c r="E35" i="70"/>
  <c r="D11" i="70"/>
  <c r="D35" i="70" s="1"/>
  <c r="F23" i="70" l="1"/>
  <c r="C11" i="70"/>
  <c r="F13" i="70"/>
  <c r="P53" i="69"/>
  <c r="H53" i="69"/>
  <c r="G53" i="69"/>
  <c r="P39" i="69"/>
  <c r="H30" i="69"/>
  <c r="G30" i="69"/>
  <c r="C35" i="70" l="1"/>
  <c r="F11" i="70"/>
  <c r="F35" i="70" s="1"/>
  <c r="P40" i="69" l="1"/>
  <c r="Q53" i="69" l="1"/>
  <c r="M53" i="69"/>
  <c r="P61" i="69" l="1"/>
  <c r="N61" i="69"/>
  <c r="I61" i="69"/>
  <c r="Q59" i="69"/>
  <c r="M59" i="69"/>
  <c r="Q57" i="69"/>
  <c r="M57" i="69"/>
  <c r="Q55" i="69"/>
  <c r="M55" i="69"/>
  <c r="H61" i="69"/>
  <c r="G61" i="69"/>
  <c r="P50" i="69"/>
  <c r="O50" i="69"/>
  <c r="N50" i="69"/>
  <c r="I50" i="69"/>
  <c r="H50" i="69"/>
  <c r="G50" i="69"/>
  <c r="Q49" i="69"/>
  <c r="M49" i="69"/>
  <c r="Q48" i="69"/>
  <c r="P45" i="69"/>
  <c r="O45" i="69"/>
  <c r="N45" i="69"/>
  <c r="I45" i="69"/>
  <c r="Q44" i="69"/>
  <c r="M44" i="69"/>
  <c r="Q43" i="69"/>
  <c r="M43" i="69"/>
  <c r="H43" i="69"/>
  <c r="H45" i="69" s="1"/>
  <c r="G43" i="69"/>
  <c r="G45" i="69" s="1"/>
  <c r="Q42" i="69"/>
  <c r="M42" i="69"/>
  <c r="O40" i="69"/>
  <c r="N40" i="69"/>
  <c r="I40" i="69"/>
  <c r="H40" i="69"/>
  <c r="G40" i="69"/>
  <c r="Q39" i="69"/>
  <c r="M39" i="69"/>
  <c r="Q38" i="69"/>
  <c r="M38" i="69"/>
  <c r="Q37" i="69"/>
  <c r="M37" i="69"/>
  <c r="Q36" i="69"/>
  <c r="M36" i="69"/>
  <c r="P34" i="69"/>
  <c r="O34" i="69"/>
  <c r="N34" i="69"/>
  <c r="I34" i="69"/>
  <c r="H34" i="69"/>
  <c r="G34" i="69"/>
  <c r="Q33" i="69"/>
  <c r="Q34" i="69" s="1"/>
  <c r="M33" i="69"/>
  <c r="P31" i="69"/>
  <c r="O31" i="69"/>
  <c r="N31" i="69"/>
  <c r="I31" i="69"/>
  <c r="Q30" i="69"/>
  <c r="M30" i="69"/>
  <c r="Q29" i="69"/>
  <c r="M29" i="69"/>
  <c r="Q28" i="69"/>
  <c r="Q27" i="69"/>
  <c r="M27" i="69"/>
  <c r="Q26" i="69"/>
  <c r="M26" i="69"/>
  <c r="Q25" i="69"/>
  <c r="M25" i="69"/>
  <c r="Q24" i="69"/>
  <c r="M24" i="69"/>
  <c r="Q23" i="69"/>
  <c r="H23" i="69"/>
  <c r="G23" i="69"/>
  <c r="Q22" i="69"/>
  <c r="H22" i="69"/>
  <c r="G22" i="69"/>
  <c r="Q21" i="69"/>
  <c r="M21" i="69"/>
  <c r="Q20" i="69"/>
  <c r="M20" i="69"/>
  <c r="Q19" i="69"/>
  <c r="M19" i="69"/>
  <c r="Q18" i="69"/>
  <c r="M18" i="69"/>
  <c r="Q17" i="69"/>
  <c r="M17" i="69"/>
  <c r="H17" i="69"/>
  <c r="G17" i="69"/>
  <c r="Q16" i="69"/>
  <c r="M16" i="69"/>
  <c r="Q15" i="69"/>
  <c r="M15" i="69"/>
  <c r="H15" i="69"/>
  <c r="G15" i="69"/>
  <c r="I12" i="69" l="1"/>
  <c r="G31" i="69"/>
  <c r="G12" i="69" s="1"/>
  <c r="Q50" i="69"/>
  <c r="Q45" i="69"/>
  <c r="P12" i="69"/>
  <c r="N12" i="69"/>
  <c r="Q40" i="69"/>
  <c r="Q31" i="69"/>
  <c r="H31" i="69"/>
  <c r="H12" i="69" s="1"/>
  <c r="Q61" i="69"/>
  <c r="O61" i="69"/>
  <c r="O12" i="69" s="1"/>
  <c r="Q12" i="69" l="1"/>
</calcChain>
</file>

<file path=xl/sharedStrings.xml><?xml version="1.0" encoding="utf-8"?>
<sst xmlns="http://schemas.openxmlformats.org/spreadsheetml/2006/main" count="315" uniqueCount="176">
  <si>
    <t>Достройка, дооборудование, модернизация ПС № 19 "Краснокаменская"</t>
  </si>
  <si>
    <t xml:space="preserve">Реконструкция ОРУ 110 кВ ПС "Товарищ" (монтаж ограничителей перенапряжения ОПН -110 кВ в схеме линий) </t>
  </si>
  <si>
    <t>Передвижная электротехническая лаборатория типа МЕГА-4 производства BAUR Австрия на базе шасси ГАЗ-33081 специального исполнения</t>
  </si>
  <si>
    <t>Приобретение аппарата для высоковольтных испытаний АИД-70.</t>
  </si>
  <si>
    <t xml:space="preserve">Приобретение основных средств приборов и спец. техники </t>
  </si>
  <si>
    <t>№ п/п</t>
  </si>
  <si>
    <t>1.1.</t>
  </si>
  <si>
    <t>1.2.</t>
  </si>
  <si>
    <t>2.</t>
  </si>
  <si>
    <t>2.1.</t>
  </si>
  <si>
    <t>2.2.</t>
  </si>
  <si>
    <t>1.3.</t>
  </si>
  <si>
    <t>№№</t>
  </si>
  <si>
    <t>1.4.</t>
  </si>
  <si>
    <t>Наименование объекта</t>
  </si>
  <si>
    <t xml:space="preserve">ВСЕГО, </t>
  </si>
  <si>
    <t>…</t>
  </si>
  <si>
    <t>Новое строительство</t>
  </si>
  <si>
    <t>млн.рублей</t>
  </si>
  <si>
    <t>МВт/Гкал/ч/км/МВА</t>
  </si>
  <si>
    <t>Справочно:</t>
  </si>
  <si>
    <t>Оплата процентов за привлеченные кредитные ресурсы</t>
  </si>
  <si>
    <t>Энергосбережение и повышение энергетической эффективности</t>
  </si>
  <si>
    <t xml:space="preserve">Создание систем телемеханики  и связи </t>
  </si>
  <si>
    <t>Техническое перевооружение и реконструкция</t>
  </si>
  <si>
    <t>в том числе ПТП</t>
  </si>
  <si>
    <t>1.6.</t>
  </si>
  <si>
    <t>Замена ТСН-35кВ на ПС № 13</t>
  </si>
  <si>
    <t>Замена коммутационного оборудования ОРУ-35 кВ и ЗРУ-6 кВ на ПС-1</t>
  </si>
  <si>
    <t>Замена зарядного устройства на ПС № 1</t>
  </si>
  <si>
    <t>Замена зарядного устройства на ПС № 2</t>
  </si>
  <si>
    <t>Замена зарядного устройства на ПС № 19</t>
  </si>
  <si>
    <t>Замена автотранспорта</t>
  </si>
  <si>
    <t>Замена испытательного измерительного оборудования</t>
  </si>
  <si>
    <t>Создание систем противоаварийной и режимной автоматики</t>
  </si>
  <si>
    <t>Прочее новое строительство</t>
  </si>
  <si>
    <t xml:space="preserve">Создание системы АСДУ </t>
  </si>
  <si>
    <t xml:space="preserve">Проектирование системы АСДУ </t>
  </si>
  <si>
    <t xml:space="preserve">Приобретение оборудования системы АСДУ </t>
  </si>
  <si>
    <t>Замена отработавшего срок эксплуатации трансформатора собственных нужд ТМ-63 6/0,23 кВ на новый ПС 110/6 кВ "Товарищ"</t>
  </si>
  <si>
    <t>Реконструкция ОРУ-35 кВ, ЗРУ-6 кВ ПС №39</t>
  </si>
  <si>
    <t>Реконструкция ОРУ-35 кВ, ЗРУ-6 кВ ПС №28</t>
  </si>
  <si>
    <t>Стадия реализации проекта</t>
  </si>
  <si>
    <t>Проектная мощность/
протяженность сетей</t>
  </si>
  <si>
    <t>год 
начала 
сроительства</t>
  </si>
  <si>
    <t>год 
окончания 
строительства</t>
  </si>
  <si>
    <t>Полная 
стоимость 
строительства **</t>
  </si>
  <si>
    <t>Остаточная стоимость строительства **</t>
  </si>
  <si>
    <t>План 
финансирования 
текущего года</t>
  </si>
  <si>
    <t>Ввод мощностей</t>
  </si>
  <si>
    <t>Объем финансирования****</t>
  </si>
  <si>
    <t>План года 2012</t>
  </si>
  <si>
    <t>План года 2013</t>
  </si>
  <si>
    <t>План года 2014</t>
  </si>
  <si>
    <t>Итого</t>
  </si>
  <si>
    <t>План 
года 2012</t>
  </si>
  <si>
    <t>План 
года 2013</t>
  </si>
  <si>
    <t>План 
года 2014</t>
  </si>
  <si>
    <t>С/П*</t>
  </si>
  <si>
    <t>П; С</t>
  </si>
  <si>
    <t>С</t>
  </si>
  <si>
    <t>1,5 км.;   0,16 МВА</t>
  </si>
  <si>
    <t>1,8 км.;  0,16 МВА</t>
  </si>
  <si>
    <t>ИТОГО:</t>
  </si>
  <si>
    <t>Реконструкция (Строительство) ВЛЭП 10 кВ с установкой КТП-160 кВА (с. Верх - Чумыш, Прокопьевский район)</t>
  </si>
  <si>
    <t>Реконструкция  (Строительство) ВЛЭП 10 кВ с установкой КТП-160 кВА  (с. Верх - Чумыш, Киселёвск)</t>
  </si>
  <si>
    <t>Реконструкция кабельных вводов на ПС 35/6 кВ "Электромашина"</t>
  </si>
  <si>
    <t>Строительство ЛЭП - 10 кВ от ПС №19 "Краснокаменская" до РП №5 "Карачумышский водозабор"</t>
  </si>
  <si>
    <t>П;С</t>
  </si>
  <si>
    <t>Прогноз ввода/вывода объектов</t>
  </si>
  <si>
    <t>Наименование проекта</t>
  </si>
  <si>
    <t>Замена ТСН-35 кВ на ПС № 13</t>
  </si>
  <si>
    <t>Модернизация оборудования РП 6/0,4 кВ №23
(г. Белово)</t>
  </si>
  <si>
    <t>Вывод мощностей</t>
  </si>
  <si>
    <t>12,6 МВА</t>
  </si>
  <si>
    <t>20 МВА</t>
  </si>
  <si>
    <t>63 кВА</t>
  </si>
  <si>
    <t>П</t>
  </si>
  <si>
    <t>Приложение  № 1</t>
  </si>
  <si>
    <t>Ввод мощностей*</t>
  </si>
  <si>
    <t>Первоначальная стоимость вводимых основных средств
(без НДС)**</t>
  </si>
  <si>
    <t>Ввод основных средств сетевых организаций</t>
  </si>
  <si>
    <t>МВт,Гкал/ч,км,МВА</t>
  </si>
  <si>
    <t>План года
N+1</t>
  </si>
  <si>
    <t>I кв.</t>
  </si>
  <si>
    <t>II кв.</t>
  </si>
  <si>
    <t>III кв.</t>
  </si>
  <si>
    <t>IV кв.</t>
  </si>
  <si>
    <t>млн.руб.</t>
  </si>
  <si>
    <t>1.5.</t>
  </si>
  <si>
    <t xml:space="preserve">Организация и внедрение системы связи на объектах ООО "Электросеть" (для обеспечения передачи информации с ПС на диспетчерский пункт с двумя независимыми каналами) </t>
  </si>
  <si>
    <t>0,056 км</t>
  </si>
  <si>
    <t>Спецавтомобиль для оперативно-выездной бригады, обслуживающей подстанции и распределительные сети, на базе шасси ГАЗ-33081 специального назначения</t>
  </si>
  <si>
    <t>План года 2015</t>
  </si>
  <si>
    <t>млн.руб. (с НДС)</t>
  </si>
  <si>
    <t>Строительство здания аварийно-диспетчерской службы</t>
  </si>
  <si>
    <r>
      <t>Реконструкция ОРУ - 35/6 кВ ПС № 10 с заменой трансформаторов</t>
    </r>
    <r>
      <rPr>
        <i/>
        <sz val="11"/>
        <color theme="1"/>
        <rFont val="Times New Roman"/>
        <family val="1"/>
        <charset val="204"/>
      </rPr>
      <t xml:space="preserve">                                           </t>
    </r>
  </si>
  <si>
    <t>Приложение №2 к постановлению</t>
  </si>
  <si>
    <t>региональной энергетической комиссии</t>
  </si>
  <si>
    <t>Кемеровской области</t>
  </si>
  <si>
    <t>Источники финансирования инвестиционных программ 
(в прогнозных ценах соответствующих лет), млн. рублей</t>
  </si>
  <si>
    <t>Источник финансирования</t>
  </si>
  <si>
    <t xml:space="preserve">План 2012 года </t>
  </si>
  <si>
    <t xml:space="preserve">План 2013 года </t>
  </si>
  <si>
    <t xml:space="preserve">План 2014 года </t>
  </si>
  <si>
    <t>Собственные средства с НДС</t>
  </si>
  <si>
    <t>Прибыль, направляемая на инвестиции без НДС:</t>
  </si>
  <si>
    <t>1.1.1.</t>
  </si>
  <si>
    <t>в т.ч. инвестиционная составляющая в тарифе</t>
  </si>
  <si>
    <t>1.1.2.</t>
  </si>
  <si>
    <t xml:space="preserve">в т.ч. прибыль со свободного сектора </t>
  </si>
  <si>
    <t>1.1.3.</t>
  </si>
  <si>
    <t>в т.ч. от технологического присоединения (для электросетевых компаний)</t>
  </si>
  <si>
    <t>1.1.3.1.</t>
  </si>
  <si>
    <t>в т.ч. от технологического присоединения генерации</t>
  </si>
  <si>
    <t>1.1.3.2.</t>
  </si>
  <si>
    <t>в т.ч. от технологического присоединения потребителей</t>
  </si>
  <si>
    <t>1.1.4.</t>
  </si>
  <si>
    <t>Прочая прибыль</t>
  </si>
  <si>
    <t>Амортизация без НДС</t>
  </si>
  <si>
    <t>1.2.1.</t>
  </si>
  <si>
    <t>Амортизация, учтенная в тарифе, без НДС</t>
  </si>
  <si>
    <t>1.2.2.</t>
  </si>
  <si>
    <t>Прочая амортизация</t>
  </si>
  <si>
    <t>1.2.3.</t>
  </si>
  <si>
    <t>Недоиспользованная амортизация прошлых лет</t>
  </si>
  <si>
    <t>Возврат НДС</t>
  </si>
  <si>
    <t>Прочие собственные средства</t>
  </si>
  <si>
    <t xml:space="preserve">1.4.1. </t>
  </si>
  <si>
    <t>в т.ч. средства допэмиссии</t>
  </si>
  <si>
    <t>Остаток собственных средств на начало года</t>
  </si>
  <si>
    <t>Привлеченные средства, в т.ч.:</t>
  </si>
  <si>
    <t>Кредиты</t>
  </si>
  <si>
    <t>Облигационные займы</t>
  </si>
  <si>
    <t>2.3.</t>
  </si>
  <si>
    <t>Займы организаций</t>
  </si>
  <si>
    <t>2.4.</t>
  </si>
  <si>
    <t>Бюджетное финансирование</t>
  </si>
  <si>
    <t>2.5.</t>
  </si>
  <si>
    <t>Средства внешних инвесторов</t>
  </si>
  <si>
    <t>2.6.</t>
  </si>
  <si>
    <t>Использование лизинга</t>
  </si>
  <si>
    <t>2.7.</t>
  </si>
  <si>
    <t>Прочие привлеченные средства</t>
  </si>
  <si>
    <t>ВСЕГО источников финансирования</t>
  </si>
  <si>
    <t>для ОГК/ТГК, в том числе</t>
  </si>
  <si>
    <t>ДПМ</t>
  </si>
  <si>
    <t>вне ДПМ</t>
  </si>
  <si>
    <t>к постановлению региональной</t>
  </si>
  <si>
    <t>энергетической комиссии</t>
  </si>
  <si>
    <t>Реконструкция  ОРУ 35/6 кВ ПС №10 с заменой трансформаторов</t>
  </si>
  <si>
    <t>10 МВА</t>
  </si>
  <si>
    <t>0,1 МВА</t>
  </si>
  <si>
    <t>0,16 МВА</t>
  </si>
  <si>
    <t>1,5 км</t>
  </si>
  <si>
    <t>0,16 МВА, 1,5 км</t>
  </si>
  <si>
    <t>1,8 км</t>
  </si>
  <si>
    <t>0,16 МВА, 1,8 км</t>
  </si>
  <si>
    <t>Реконструкция ОРУ 35 кВ, ЗРУ 6 кВ ПС №39</t>
  </si>
  <si>
    <t>Реконструкция ОРУ 35 кВ, ЗРУ 6 кВ ПС №28</t>
  </si>
  <si>
    <t>Реконструкция ОРУ 110 кВ ПС "Товарищ" (монтаж ограничителей перенапряжения ОПН-110 кВ в схеме линий)</t>
  </si>
  <si>
    <t>Проектирование системы АСДУ</t>
  </si>
  <si>
    <t>Приобретение оборудования системы АСДУ</t>
  </si>
  <si>
    <t>Создание системы АСДУ</t>
  </si>
  <si>
    <t xml:space="preserve">Проектирование, организация и внедрение системы связи на объектах ООО "Электросеть" (для обеспечения передачи информации с ПС на диспетчерский пункт с двумя независимыми каналами) </t>
  </si>
  <si>
    <t>Спецавтомобиль для оперативно-выездной бригады, обслуживающей подстанции и распределительные сети, на базе шасси КАМАЗ-43118 специального назначения</t>
  </si>
  <si>
    <t>Приобретение аппарата для высоковольтных испытаний АИД-70</t>
  </si>
  <si>
    <t>Строительство ограждения с периметральным видеонаблюдением ПС №24</t>
  </si>
  <si>
    <t>Строительство ограждения с периметральным видеонаблюдением ПС №7</t>
  </si>
  <si>
    <t>Строительство ограждения с периметральным видеонаблюдением ПС №13</t>
  </si>
  <si>
    <t>Строительство ограждения с периметральным видеонаблюдением ПС №19</t>
  </si>
  <si>
    <t>км/МВА/другое</t>
  </si>
  <si>
    <t xml:space="preserve">Приложение №3 </t>
  </si>
  <si>
    <t>Перечень инвестиционных проектов на период реализации инвестиционной программы ООО "Электросеть" и план их финансирования</t>
  </si>
  <si>
    <t>от « 17 » июня 2014 г. № 308</t>
  </si>
  <si>
    <t>от " 17 " июня 2014 года № 308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</si>
</sst>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39" x14ac:knownFonts="1">
    <font>
      <sz val="12"/>
      <name val="Times New Roman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Garamond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Arial Cyr"/>
      <charset val="204"/>
    </font>
    <font>
      <sz val="12"/>
      <color theme="1"/>
      <name val="Arial Cyr"/>
      <charset val="204"/>
    </font>
    <font>
      <b/>
      <u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9" fillId="0" borderId="0"/>
    <xf numFmtId="0" fontId="1" fillId="0" borderId="0"/>
    <xf numFmtId="0" fontId="20" fillId="0" borderId="0"/>
    <xf numFmtId="0" fontId="19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114">
    <xf numFmtId="0" fontId="0" fillId="0" borderId="0" xfId="0"/>
    <xf numFmtId="0" fontId="22" fillId="0" borderId="0" xfId="0" applyFont="1" applyFill="1"/>
    <xf numFmtId="0" fontId="21" fillId="0" borderId="10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10" xfId="38" applyFont="1" applyFill="1" applyBorder="1" applyAlignment="1">
      <alignment horizontal="left" vertical="center" wrapText="1"/>
    </xf>
    <xf numFmtId="0" fontId="23" fillId="0" borderId="10" xfId="39" applyFont="1" applyFill="1" applyBorder="1" applyAlignment="1">
      <alignment horizontal="left" vertical="center" wrapText="1"/>
    </xf>
    <xf numFmtId="0" fontId="23" fillId="0" borderId="10" xfId="0" applyNumberFormat="1" applyFont="1" applyFill="1" applyBorder="1" applyAlignment="1" applyProtection="1">
      <alignment horizontal="left" vertical="top" wrapText="1"/>
    </xf>
    <xf numFmtId="164" fontId="21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16" fontId="21" fillId="0" borderId="10" xfId="0" applyNumberFormat="1" applyFont="1" applyFill="1" applyBorder="1" applyAlignment="1">
      <alignment horizontal="center" vertical="center" wrapText="1"/>
    </xf>
    <xf numFmtId="164" fontId="22" fillId="0" borderId="1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22" fillId="24" borderId="0" xfId="0" applyFont="1" applyFill="1"/>
    <xf numFmtId="0" fontId="26" fillId="0" borderId="10" xfId="38" applyFont="1" applyFill="1" applyBorder="1" applyAlignment="1">
      <alignment horizontal="left" vertical="center" wrapText="1"/>
    </xf>
    <xf numFmtId="0" fontId="22" fillId="0" borderId="0" xfId="0" applyFont="1" applyFill="1" applyBorder="1"/>
    <xf numFmtId="0" fontId="22" fillId="0" borderId="0" xfId="0" applyFont="1"/>
    <xf numFmtId="0" fontId="22" fillId="0" borderId="0" xfId="0" applyFont="1" applyAlignment="1">
      <alignment horizontal="right"/>
    </xf>
    <xf numFmtId="164" fontId="22" fillId="0" borderId="0" xfId="0" applyNumberFormat="1" applyFont="1"/>
    <xf numFmtId="164" fontId="23" fillId="0" borderId="10" xfId="0" applyNumberFormat="1" applyFont="1" applyFill="1" applyBorder="1" applyAlignment="1">
      <alignment horizontal="center" vertical="center"/>
    </xf>
    <xf numFmtId="164" fontId="28" fillId="0" borderId="10" xfId="0" applyNumberFormat="1" applyFont="1" applyFill="1" applyBorder="1" applyAlignment="1">
      <alignment horizontal="center" vertical="center"/>
    </xf>
    <xf numFmtId="164" fontId="30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left" vertical="center" wrapText="1"/>
    </xf>
    <xf numFmtId="2" fontId="30" fillId="0" borderId="10" xfId="0" applyNumberFormat="1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 applyProtection="1">
      <alignment horizontal="center" vertical="center" wrapText="1"/>
    </xf>
    <xf numFmtId="164" fontId="31" fillId="0" borderId="10" xfId="0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 applyProtection="1">
      <alignment horizontal="center" vertical="top" wrapText="1"/>
    </xf>
    <xf numFmtId="0" fontId="22" fillId="25" borderId="0" xfId="0" applyFont="1" applyFill="1"/>
    <xf numFmtId="0" fontId="32" fillId="0" borderId="0" xfId="0" applyFont="1" applyFill="1"/>
    <xf numFmtId="0" fontId="32" fillId="0" borderId="0" xfId="0" applyFont="1"/>
    <xf numFmtId="0" fontId="21" fillId="0" borderId="0" xfId="0" applyFont="1" applyBorder="1" applyAlignment="1">
      <alignment horizontal="center" vertical="center" wrapText="1"/>
    </xf>
    <xf numFmtId="0" fontId="22" fillId="0" borderId="0" xfId="0" applyFont="1" applyBorder="1"/>
    <xf numFmtId="0" fontId="21" fillId="0" borderId="0" xfId="0" applyFont="1" applyAlignment="1">
      <alignment horizontal="center"/>
    </xf>
    <xf numFmtId="0" fontId="24" fillId="0" borderId="0" xfId="0" applyFont="1" applyBorder="1" applyAlignment="1">
      <alignment horizontal="center" vertical="top" wrapText="1"/>
    </xf>
    <xf numFmtId="0" fontId="24" fillId="0" borderId="0" xfId="0" applyFont="1" applyBorder="1" applyAlignment="1">
      <alignment vertical="top"/>
    </xf>
    <xf numFmtId="0" fontId="24" fillId="0" borderId="0" xfId="0" applyFont="1"/>
    <xf numFmtId="0" fontId="21" fillId="0" borderId="10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15" xfId="0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right" vertical="center" wrapText="1"/>
    </xf>
    <xf numFmtId="164" fontId="33" fillId="0" borderId="19" xfId="0" applyNumberFormat="1" applyFont="1" applyFill="1" applyBorder="1" applyAlignment="1">
      <alignment horizontal="right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 wrapText="1"/>
    </xf>
    <xf numFmtId="164" fontId="1" fillId="0" borderId="10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0" xfId="0" applyNumberFormat="1" applyFont="1" applyFill="1" applyBorder="1"/>
    <xf numFmtId="164" fontId="1" fillId="0" borderId="21" xfId="0" applyNumberFormat="1" applyFont="1" applyFill="1" applyBorder="1"/>
    <xf numFmtId="164" fontId="1" fillId="0" borderId="10" xfId="0" applyNumberFormat="1" applyFont="1" applyBorder="1" applyAlignment="1">
      <alignment horizontal="right" vertical="center"/>
    </xf>
    <xf numFmtId="0" fontId="1" fillId="0" borderId="10" xfId="0" applyFont="1" applyFill="1" applyBorder="1"/>
    <xf numFmtId="0" fontId="1" fillId="0" borderId="21" xfId="0" applyFont="1" applyFill="1" applyBorder="1"/>
    <xf numFmtId="0" fontId="1" fillId="0" borderId="20" xfId="0" applyNumberFormat="1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 wrapText="1"/>
    </xf>
    <xf numFmtId="0" fontId="1" fillId="0" borderId="23" xfId="0" applyFont="1" applyFill="1" applyBorder="1"/>
    <xf numFmtId="0" fontId="1" fillId="0" borderId="24" xfId="0" applyFont="1" applyFill="1" applyBorder="1"/>
    <xf numFmtId="0" fontId="33" fillId="0" borderId="25" xfId="0" applyFont="1" applyFill="1" applyBorder="1" applyAlignment="1">
      <alignment horizontal="left" vertical="center"/>
    </xf>
    <xf numFmtId="0" fontId="33" fillId="0" borderId="26" xfId="0" applyFont="1" applyFill="1" applyBorder="1" applyAlignment="1">
      <alignment horizontal="left" vertical="center" wrapText="1"/>
    </xf>
    <xf numFmtId="164" fontId="33" fillId="0" borderId="26" xfId="0" applyNumberFormat="1" applyFont="1" applyFill="1" applyBorder="1"/>
    <xf numFmtId="164" fontId="33" fillId="0" borderId="27" xfId="0" applyNumberFormat="1" applyFont="1" applyFill="1" applyBorder="1"/>
    <xf numFmtId="0" fontId="1" fillId="0" borderId="2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right" vertical="center" wrapText="1"/>
    </xf>
    <xf numFmtId="0" fontId="1" fillId="0" borderId="22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right" vertical="center" wrapText="1"/>
    </xf>
    <xf numFmtId="0" fontId="1" fillId="0" borderId="0" xfId="0" applyFont="1" applyFill="1"/>
    <xf numFmtId="0" fontId="33" fillId="0" borderId="10" xfId="0" applyFont="1" applyFill="1" applyBorder="1" applyAlignment="1">
      <alignment horizontal="center" vertical="center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 vertical="center" wrapText="1"/>
    </xf>
    <xf numFmtId="0" fontId="35" fillId="0" borderId="10" xfId="38" applyFont="1" applyFill="1" applyBorder="1" applyAlignment="1">
      <alignment horizontal="left" vertical="center" wrapText="1"/>
    </xf>
    <xf numFmtId="0" fontId="1" fillId="0" borderId="10" xfId="38" applyFont="1" applyFill="1" applyBorder="1" applyAlignment="1">
      <alignment horizontal="right" vertical="center" wrapText="1"/>
    </xf>
    <xf numFmtId="0" fontId="36" fillId="0" borderId="10" xfId="38" applyFont="1" applyFill="1" applyBorder="1" applyAlignment="1">
      <alignment horizontal="left" vertical="center" wrapText="1"/>
    </xf>
    <xf numFmtId="0" fontId="1" fillId="0" borderId="10" xfId="38" applyFont="1" applyFill="1" applyBorder="1" applyAlignment="1">
      <alignment horizontal="left" vertical="center" wrapText="1"/>
    </xf>
    <xf numFmtId="164" fontId="1" fillId="0" borderId="10" xfId="0" applyNumberFormat="1" applyFont="1" applyFill="1" applyBorder="1" applyAlignment="1">
      <alignment horizontal="center" vertical="center"/>
    </xf>
    <xf numFmtId="0" fontId="36" fillId="0" borderId="10" xfId="0" applyFont="1" applyFill="1" applyBorder="1"/>
    <xf numFmtId="164" fontId="36" fillId="0" borderId="10" xfId="0" applyNumberFormat="1" applyFont="1" applyFill="1" applyBorder="1" applyAlignment="1">
      <alignment vertical="center"/>
    </xf>
    <xf numFmtId="165" fontId="36" fillId="0" borderId="10" xfId="0" applyNumberFormat="1" applyFont="1" applyFill="1" applyBorder="1" applyAlignment="1">
      <alignment vertical="center"/>
    </xf>
    <xf numFmtId="0" fontId="36" fillId="0" borderId="10" xfId="0" applyFont="1" applyFill="1" applyBorder="1" applyAlignment="1">
      <alignment vertical="center"/>
    </xf>
    <xf numFmtId="0" fontId="35" fillId="0" borderId="10" xfId="38" applyFont="1" applyFill="1" applyBorder="1" applyAlignment="1">
      <alignment horizontal="right" vertical="center" wrapText="1"/>
    </xf>
    <xf numFmtId="0" fontId="37" fillId="0" borderId="10" xfId="0" applyFont="1" applyFill="1" applyBorder="1" applyAlignment="1">
      <alignment horizontal="center" vertical="center" wrapText="1"/>
    </xf>
    <xf numFmtId="164" fontId="35" fillId="0" borderId="10" xfId="38" applyNumberFormat="1" applyFont="1" applyFill="1" applyBorder="1" applyAlignment="1">
      <alignment horizontal="left" vertical="center" wrapText="1"/>
    </xf>
    <xf numFmtId="164" fontId="1" fillId="0" borderId="10" xfId="38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/>
    </xf>
    <xf numFmtId="164" fontId="1" fillId="0" borderId="10" xfId="0" applyNumberFormat="1" applyFont="1" applyFill="1" applyBorder="1" applyAlignment="1">
      <alignment vertical="center"/>
    </xf>
    <xf numFmtId="0" fontId="36" fillId="0" borderId="10" xfId="38" applyFont="1" applyFill="1" applyBorder="1" applyAlignment="1">
      <alignment horizontal="right" vertical="center" wrapText="1"/>
    </xf>
    <xf numFmtId="0" fontId="1" fillId="0" borderId="10" xfId="0" applyFont="1" applyFill="1" applyBorder="1" applyAlignment="1">
      <alignment horizontal="center" vertical="center"/>
    </xf>
    <xf numFmtId="164" fontId="36" fillId="0" borderId="10" xfId="0" applyNumberFormat="1" applyFont="1" applyFill="1" applyBorder="1" applyAlignment="1">
      <alignment horizontal="center" vertical="center"/>
    </xf>
    <xf numFmtId="0" fontId="22" fillId="0" borderId="28" xfId="0" applyFont="1" applyFill="1" applyBorder="1"/>
    <xf numFmtId="0" fontId="21" fillId="0" borderId="0" xfId="0" applyFont="1" applyFill="1" applyAlignment="1">
      <alignment horizontal="right"/>
    </xf>
    <xf numFmtId="0" fontId="38" fillId="0" borderId="0" xfId="0" applyFont="1" applyAlignment="1">
      <alignment horizontal="right"/>
    </xf>
    <xf numFmtId="0" fontId="21" fillId="0" borderId="10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/>
    </xf>
    <xf numFmtId="0" fontId="21" fillId="0" borderId="10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/>
    </xf>
    <xf numFmtId="0" fontId="33" fillId="0" borderId="10" xfId="0" applyFont="1" applyFill="1" applyBorder="1" applyAlignment="1">
      <alignment horizontal="center" vertical="center"/>
    </xf>
    <xf numFmtId="0" fontId="33" fillId="0" borderId="11" xfId="38" applyFont="1" applyFill="1" applyBorder="1" applyAlignment="1">
      <alignment horizontal="center" vertical="center" wrapText="1"/>
    </xf>
    <xf numFmtId="0" fontId="33" fillId="0" borderId="12" xfId="38" applyFont="1" applyFill="1" applyBorder="1" applyAlignment="1">
      <alignment horizontal="center" vertical="center" wrapText="1"/>
    </xf>
    <xf numFmtId="0" fontId="33" fillId="0" borderId="13" xfId="38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3" fillId="0" borderId="0" xfId="0" applyFont="1" applyAlignment="1">
      <alignment horizontal="center" wrapText="1"/>
    </xf>
  </cellXfs>
  <cellStyles count="46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ИНВЕСТИЦИОННАЯ" xfId="38"/>
    <cellStyle name="Обычный_Книга1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2"/>
  <sheetViews>
    <sheetView showGridLines="0" view="pageBreakPreview" topLeftCell="A7" zoomScale="70" zoomScaleNormal="100" zoomScaleSheetLayoutView="70" workbookViewId="0">
      <selection activeCell="G17" sqref="G17"/>
    </sheetView>
  </sheetViews>
  <sheetFormatPr defaultRowHeight="15.75" x14ac:dyDescent="0.25"/>
  <cols>
    <col min="1" max="1" width="6" style="15" customWidth="1"/>
    <col min="2" max="2" width="45.625" style="15" customWidth="1"/>
    <col min="3" max="3" width="12.25" style="15" customWidth="1"/>
    <col min="4" max="4" width="18.875" style="1" customWidth="1"/>
    <col min="5" max="5" width="14.25" style="1" bestFit="1" customWidth="1"/>
    <col min="6" max="6" width="15.25" style="1" bestFit="1" customWidth="1"/>
    <col min="7" max="7" width="19" style="1" customWidth="1"/>
    <col min="8" max="8" width="19.25" style="1" customWidth="1"/>
    <col min="9" max="9" width="23.375" style="1" customWidth="1"/>
    <col min="10" max="10" width="21.125" style="15" customWidth="1"/>
    <col min="11" max="11" width="18.875" style="15" customWidth="1"/>
    <col min="12" max="12" width="19.875" style="15" customWidth="1"/>
    <col min="13" max="13" width="18.625" style="15" customWidth="1"/>
    <col min="14" max="14" width="11.75" style="15" customWidth="1"/>
    <col min="15" max="15" width="11.125" style="15" bestFit="1" customWidth="1"/>
    <col min="16" max="16" width="12.75" style="15" bestFit="1" customWidth="1"/>
    <col min="17" max="17" width="12.375" style="15" customWidth="1"/>
    <col min="18" max="20" width="9" style="15"/>
    <col min="21" max="21" width="13.125" style="15" bestFit="1" customWidth="1"/>
    <col min="22" max="16384" width="9" style="15"/>
  </cols>
  <sheetData>
    <row r="1" spans="1:18" ht="18.75" x14ac:dyDescent="0.3">
      <c r="Q1" s="96" t="s">
        <v>78</v>
      </c>
    </row>
    <row r="2" spans="1:18" ht="18.75" x14ac:dyDescent="0.3">
      <c r="Q2" s="96" t="s">
        <v>148</v>
      </c>
    </row>
    <row r="3" spans="1:18" ht="18.75" x14ac:dyDescent="0.3">
      <c r="Q3" s="96" t="s">
        <v>149</v>
      </c>
    </row>
    <row r="4" spans="1:18" ht="18.75" x14ac:dyDescent="0.3">
      <c r="Q4" s="96" t="s">
        <v>99</v>
      </c>
    </row>
    <row r="5" spans="1:18" ht="18.75" x14ac:dyDescent="0.3">
      <c r="Q5" s="96" t="s">
        <v>174</v>
      </c>
    </row>
    <row r="6" spans="1:18" x14ac:dyDescent="0.25">
      <c r="Q6" s="16"/>
    </row>
    <row r="7" spans="1:18" ht="20.25" x14ac:dyDescent="0.3">
      <c r="A7" s="99" t="s">
        <v>173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</row>
    <row r="8" spans="1:18" x14ac:dyDescent="0.25">
      <c r="Q8" s="16"/>
    </row>
    <row r="9" spans="1:18" x14ac:dyDescent="0.25">
      <c r="A9" s="100" t="s">
        <v>12</v>
      </c>
      <c r="B9" s="100" t="s">
        <v>14</v>
      </c>
      <c r="C9" s="100" t="s">
        <v>42</v>
      </c>
      <c r="D9" s="100" t="s">
        <v>43</v>
      </c>
      <c r="E9" s="100" t="s">
        <v>44</v>
      </c>
      <c r="F9" s="100" t="s">
        <v>45</v>
      </c>
      <c r="G9" s="100" t="s">
        <v>46</v>
      </c>
      <c r="H9" s="100" t="s">
        <v>47</v>
      </c>
      <c r="I9" s="100" t="s">
        <v>48</v>
      </c>
      <c r="J9" s="97" t="s">
        <v>49</v>
      </c>
      <c r="K9" s="97"/>
      <c r="L9" s="97"/>
      <c r="M9" s="97"/>
      <c r="N9" s="97" t="s">
        <v>50</v>
      </c>
      <c r="O9" s="97"/>
      <c r="P9" s="97"/>
      <c r="Q9" s="97"/>
    </row>
    <row r="10" spans="1:18" ht="31.5" x14ac:dyDescent="0.25">
      <c r="A10" s="100"/>
      <c r="B10" s="100"/>
      <c r="C10" s="100"/>
      <c r="D10" s="100"/>
      <c r="E10" s="100"/>
      <c r="F10" s="100"/>
      <c r="G10" s="100"/>
      <c r="H10" s="100"/>
      <c r="I10" s="100"/>
      <c r="J10" s="2" t="s">
        <v>51</v>
      </c>
      <c r="K10" s="2" t="s">
        <v>52</v>
      </c>
      <c r="L10" s="2" t="s">
        <v>53</v>
      </c>
      <c r="M10" s="2" t="s">
        <v>54</v>
      </c>
      <c r="N10" s="2" t="s">
        <v>55</v>
      </c>
      <c r="O10" s="2" t="s">
        <v>56</v>
      </c>
      <c r="P10" s="2" t="s">
        <v>57</v>
      </c>
      <c r="Q10" s="2" t="s">
        <v>54</v>
      </c>
    </row>
    <row r="11" spans="1:18" ht="17.25" customHeight="1" x14ac:dyDescent="0.25">
      <c r="A11" s="100"/>
      <c r="B11" s="100"/>
      <c r="C11" s="8" t="s">
        <v>58</v>
      </c>
      <c r="D11" s="8" t="s">
        <v>19</v>
      </c>
      <c r="E11" s="100"/>
      <c r="F11" s="100"/>
      <c r="G11" s="8" t="s">
        <v>18</v>
      </c>
      <c r="H11" s="8" t="s">
        <v>18</v>
      </c>
      <c r="I11" s="8" t="s">
        <v>18</v>
      </c>
      <c r="J11" s="8" t="s">
        <v>19</v>
      </c>
      <c r="K11" s="8" t="s">
        <v>19</v>
      </c>
      <c r="L11" s="8" t="s">
        <v>19</v>
      </c>
      <c r="M11" s="8" t="s">
        <v>19</v>
      </c>
      <c r="N11" s="8" t="s">
        <v>18</v>
      </c>
      <c r="O11" s="8" t="s">
        <v>18</v>
      </c>
      <c r="P11" s="8" t="s">
        <v>18</v>
      </c>
      <c r="Q11" s="8" t="s">
        <v>18</v>
      </c>
    </row>
    <row r="12" spans="1:18" x14ac:dyDescent="0.25">
      <c r="A12" s="2"/>
      <c r="B12" s="2" t="s">
        <v>15</v>
      </c>
      <c r="C12" s="2"/>
      <c r="D12" s="8"/>
      <c r="E12" s="2"/>
      <c r="F12" s="2"/>
      <c r="G12" s="7">
        <f>G31+G34+G40+G45+G50+G61</f>
        <v>455.33009187000005</v>
      </c>
      <c r="H12" s="7">
        <f>H31+H34+H40+H45+H50+H61</f>
        <v>455.33009187000005</v>
      </c>
      <c r="I12" s="7">
        <f>I31+I34+I40+I45+I50+I61</f>
        <v>0</v>
      </c>
      <c r="J12" s="8"/>
      <c r="K12" s="8"/>
      <c r="L12" s="8"/>
      <c r="M12" s="8"/>
      <c r="N12" s="7">
        <f>N31+N34+N40+N45+N50+N61</f>
        <v>14.522</v>
      </c>
      <c r="O12" s="7">
        <f>O31+O34+O40+O45+O50+O61</f>
        <v>12.88</v>
      </c>
      <c r="P12" s="7">
        <f>P31+P34+P40+P45+P50+P61</f>
        <v>16.865712420000001</v>
      </c>
      <c r="Q12" s="7">
        <f>Q31+Q34+Q40+Q45+Q50+Q61</f>
        <v>44.267712419999995</v>
      </c>
      <c r="R12" s="17"/>
    </row>
    <row r="13" spans="1:18" x14ac:dyDescent="0.25">
      <c r="A13" s="2">
        <v>1</v>
      </c>
      <c r="B13" s="2" t="s">
        <v>24</v>
      </c>
      <c r="C13" s="2"/>
      <c r="D13" s="2"/>
      <c r="E13" s="2"/>
      <c r="F13" s="2"/>
      <c r="G13" s="2"/>
      <c r="H13" s="2"/>
      <c r="I13" s="2"/>
      <c r="J13" s="8"/>
      <c r="K13" s="8"/>
      <c r="L13" s="8"/>
      <c r="M13" s="8"/>
      <c r="N13" s="8"/>
      <c r="O13" s="8"/>
      <c r="P13" s="8"/>
      <c r="Q13" s="8"/>
    </row>
    <row r="14" spans="1:18" ht="31.5" x14ac:dyDescent="0.25">
      <c r="A14" s="9" t="s">
        <v>6</v>
      </c>
      <c r="B14" s="2" t="s">
        <v>22</v>
      </c>
      <c r="C14" s="2"/>
      <c r="D14" s="2"/>
      <c r="E14" s="2"/>
      <c r="F14" s="2"/>
      <c r="G14" s="2"/>
      <c r="H14" s="2"/>
      <c r="I14" s="2"/>
      <c r="J14" s="8"/>
      <c r="K14" s="8"/>
      <c r="L14" s="8"/>
      <c r="M14" s="8"/>
      <c r="N14" s="18"/>
      <c r="O14" s="8"/>
      <c r="P14" s="8"/>
      <c r="Q14" s="19"/>
    </row>
    <row r="15" spans="1:18" s="1" customFormat="1" ht="36" customHeight="1" x14ac:dyDescent="0.25">
      <c r="A15" s="3"/>
      <c r="B15" s="4" t="s">
        <v>96</v>
      </c>
      <c r="C15" s="3" t="s">
        <v>59</v>
      </c>
      <c r="D15" s="3">
        <v>20</v>
      </c>
      <c r="E15" s="3">
        <v>2012</v>
      </c>
      <c r="F15" s="3">
        <v>2014</v>
      </c>
      <c r="G15" s="18">
        <f>46386049/1000000</f>
        <v>46.386049</v>
      </c>
      <c r="H15" s="18">
        <f>46386049/1000000</f>
        <v>46.386049</v>
      </c>
      <c r="I15" s="20"/>
      <c r="J15" s="21"/>
      <c r="K15" s="21">
        <v>10</v>
      </c>
      <c r="L15" s="21"/>
      <c r="M15" s="21">
        <f>J15+K15+L15</f>
        <v>10</v>
      </c>
      <c r="N15" s="18">
        <v>6</v>
      </c>
      <c r="O15" s="18">
        <v>10</v>
      </c>
      <c r="P15" s="18">
        <v>0</v>
      </c>
      <c r="Q15" s="19">
        <f t="shared" ref="Q15:Q17" si="0">SUM(N15:P15)</f>
        <v>16</v>
      </c>
    </row>
    <row r="16" spans="1:18" s="1" customFormat="1" ht="30" x14ac:dyDescent="0.25">
      <c r="A16" s="3"/>
      <c r="B16" s="4" t="s">
        <v>0</v>
      </c>
      <c r="C16" s="3" t="s">
        <v>60</v>
      </c>
      <c r="D16" s="3">
        <v>50</v>
      </c>
      <c r="E16" s="3">
        <v>2013</v>
      </c>
      <c r="F16" s="3">
        <v>2014</v>
      </c>
      <c r="G16" s="18">
        <v>142.19200000000001</v>
      </c>
      <c r="H16" s="18">
        <v>142.19200000000001</v>
      </c>
      <c r="I16" s="20"/>
      <c r="J16" s="21"/>
      <c r="K16" s="21"/>
      <c r="L16" s="21"/>
      <c r="M16" s="21">
        <f t="shared" ref="M16:M27" si="1">J16+K16+L16</f>
        <v>0</v>
      </c>
      <c r="N16" s="18">
        <v>0</v>
      </c>
      <c r="O16" s="18">
        <v>0</v>
      </c>
      <c r="P16" s="18">
        <v>0</v>
      </c>
      <c r="Q16" s="19">
        <f t="shared" si="0"/>
        <v>0</v>
      </c>
    </row>
    <row r="17" spans="1:17" s="1" customFormat="1" x14ac:dyDescent="0.25">
      <c r="A17" s="3"/>
      <c r="B17" s="4" t="s">
        <v>27</v>
      </c>
      <c r="C17" s="3" t="s">
        <v>60</v>
      </c>
      <c r="D17" s="3">
        <v>0.2</v>
      </c>
      <c r="E17" s="3">
        <v>2013</v>
      </c>
      <c r="F17" s="3">
        <v>2013</v>
      </c>
      <c r="G17" s="18">
        <f>186499.51/1000000*2</f>
        <v>0.37299902000000001</v>
      </c>
      <c r="H17" s="18">
        <f>186499.51/1000000*2</f>
        <v>0.37299902000000001</v>
      </c>
      <c r="I17" s="20"/>
      <c r="J17" s="21"/>
      <c r="K17" s="21">
        <v>0.1</v>
      </c>
      <c r="L17" s="21"/>
      <c r="M17" s="21">
        <f t="shared" si="1"/>
        <v>0.1</v>
      </c>
      <c r="N17" s="18">
        <v>0</v>
      </c>
      <c r="O17" s="18">
        <v>0.186</v>
      </c>
      <c r="P17" s="18">
        <v>0</v>
      </c>
      <c r="Q17" s="19">
        <f t="shared" si="0"/>
        <v>0.186</v>
      </c>
    </row>
    <row r="18" spans="1:17" s="1" customFormat="1" ht="30" x14ac:dyDescent="0.25">
      <c r="A18" s="3"/>
      <c r="B18" s="4" t="s">
        <v>28</v>
      </c>
      <c r="C18" s="3" t="s">
        <v>59</v>
      </c>
      <c r="D18" s="22"/>
      <c r="E18" s="3">
        <v>2013</v>
      </c>
      <c r="F18" s="3">
        <v>2014</v>
      </c>
      <c r="G18" s="18">
        <v>17.812000000000001</v>
      </c>
      <c r="H18" s="18">
        <v>17.812000000000001</v>
      </c>
      <c r="I18" s="23"/>
      <c r="J18" s="3"/>
      <c r="K18" s="3"/>
      <c r="L18" s="22"/>
      <c r="M18" s="21">
        <f t="shared" si="1"/>
        <v>0</v>
      </c>
      <c r="N18" s="18">
        <v>0</v>
      </c>
      <c r="O18" s="18">
        <v>0</v>
      </c>
      <c r="P18" s="18">
        <v>0</v>
      </c>
      <c r="Q18" s="19">
        <f>SUM(N18:P18)</f>
        <v>0</v>
      </c>
    </row>
    <row r="19" spans="1:17" s="1" customFormat="1" x14ac:dyDescent="0.25">
      <c r="A19" s="3"/>
      <c r="B19" s="4" t="s">
        <v>29</v>
      </c>
      <c r="C19" s="3" t="s">
        <v>59</v>
      </c>
      <c r="D19" s="22"/>
      <c r="E19" s="3">
        <v>2013</v>
      </c>
      <c r="F19" s="3">
        <v>2014</v>
      </c>
      <c r="G19" s="18">
        <v>1.845</v>
      </c>
      <c r="H19" s="18">
        <v>1.845</v>
      </c>
      <c r="I19" s="23"/>
      <c r="J19" s="3"/>
      <c r="K19" s="3"/>
      <c r="L19" s="22"/>
      <c r="M19" s="21">
        <f t="shared" si="1"/>
        <v>0</v>
      </c>
      <c r="N19" s="18">
        <v>0</v>
      </c>
      <c r="O19" s="18">
        <v>0</v>
      </c>
      <c r="P19" s="18">
        <v>0</v>
      </c>
      <c r="Q19" s="19">
        <f t="shared" ref="Q19:Q21" si="2">SUM(N19:P19)</f>
        <v>0</v>
      </c>
    </row>
    <row r="20" spans="1:17" s="1" customFormat="1" x14ac:dyDescent="0.25">
      <c r="A20" s="3"/>
      <c r="B20" s="4" t="s">
        <v>30</v>
      </c>
      <c r="C20" s="3" t="s">
        <v>59</v>
      </c>
      <c r="D20" s="22"/>
      <c r="E20" s="3">
        <v>2013</v>
      </c>
      <c r="F20" s="3">
        <v>2014</v>
      </c>
      <c r="G20" s="18">
        <v>1.845</v>
      </c>
      <c r="H20" s="18">
        <v>1.845</v>
      </c>
      <c r="I20" s="23"/>
      <c r="J20" s="3"/>
      <c r="K20" s="3"/>
      <c r="L20" s="22"/>
      <c r="M20" s="21">
        <f t="shared" si="1"/>
        <v>0</v>
      </c>
      <c r="N20" s="18">
        <v>0</v>
      </c>
      <c r="O20" s="18">
        <v>0</v>
      </c>
      <c r="P20" s="18">
        <v>0</v>
      </c>
      <c r="Q20" s="19">
        <f t="shared" si="2"/>
        <v>0</v>
      </c>
    </row>
    <row r="21" spans="1:17" s="1" customFormat="1" x14ac:dyDescent="0.25">
      <c r="A21" s="3"/>
      <c r="B21" s="4" t="s">
        <v>31</v>
      </c>
      <c r="C21" s="3" t="s">
        <v>59</v>
      </c>
      <c r="D21" s="22"/>
      <c r="E21" s="3">
        <v>2014</v>
      </c>
      <c r="F21" s="3">
        <v>2014</v>
      </c>
      <c r="G21" s="18">
        <v>1.6419999999999999</v>
      </c>
      <c r="H21" s="18">
        <v>1.6419999999999999</v>
      </c>
      <c r="I21" s="23"/>
      <c r="J21" s="3"/>
      <c r="K21" s="3"/>
      <c r="L21" s="22"/>
      <c r="M21" s="21">
        <f t="shared" si="1"/>
        <v>0</v>
      </c>
      <c r="N21" s="18">
        <v>0</v>
      </c>
      <c r="O21" s="18">
        <v>0</v>
      </c>
      <c r="P21" s="18">
        <v>0</v>
      </c>
      <c r="Q21" s="19">
        <f t="shared" si="2"/>
        <v>0</v>
      </c>
    </row>
    <row r="22" spans="1:17" s="1" customFormat="1" ht="30.75" customHeight="1" x14ac:dyDescent="0.25">
      <c r="A22" s="3"/>
      <c r="B22" s="4" t="s">
        <v>64</v>
      </c>
      <c r="C22" s="3" t="s">
        <v>59</v>
      </c>
      <c r="D22" s="22" t="s">
        <v>61</v>
      </c>
      <c r="E22" s="3">
        <v>2012</v>
      </c>
      <c r="F22" s="3">
        <v>2013</v>
      </c>
      <c r="G22" s="18">
        <f>(2463301.06+500000)/1000000</f>
        <v>2.96330106</v>
      </c>
      <c r="H22" s="18">
        <f>(2463301.06+500000)/1000000</f>
        <v>2.96330106</v>
      </c>
      <c r="I22" s="23"/>
      <c r="J22" s="3"/>
      <c r="K22" s="22" t="s">
        <v>61</v>
      </c>
      <c r="L22" s="22"/>
      <c r="M22" s="22" t="s">
        <v>61</v>
      </c>
      <c r="N22" s="18">
        <v>0.5</v>
      </c>
      <c r="O22" s="18">
        <v>0.48599999999999999</v>
      </c>
      <c r="P22" s="18">
        <v>0</v>
      </c>
      <c r="Q22" s="19">
        <f t="shared" ref="Q22:Q30" si="3">SUM(N22:P22)</f>
        <v>0.98599999999999999</v>
      </c>
    </row>
    <row r="23" spans="1:17" s="1" customFormat="1" ht="33" customHeight="1" x14ac:dyDescent="0.25">
      <c r="A23" s="3"/>
      <c r="B23" s="4" t="s">
        <v>65</v>
      </c>
      <c r="C23" s="3" t="s">
        <v>59</v>
      </c>
      <c r="D23" s="22" t="s">
        <v>62</v>
      </c>
      <c r="E23" s="3">
        <v>2012</v>
      </c>
      <c r="F23" s="3">
        <v>2013</v>
      </c>
      <c r="G23" s="18">
        <f>(2792604.37+550000)/1000000</f>
        <v>3.3426043700000001</v>
      </c>
      <c r="H23" s="18">
        <f>(2792604.37+550000)/1000000</f>
        <v>3.3426043700000001</v>
      </c>
      <c r="I23" s="23"/>
      <c r="J23" s="3"/>
      <c r="K23" s="22" t="s">
        <v>62</v>
      </c>
      <c r="L23" s="22"/>
      <c r="M23" s="22" t="s">
        <v>62</v>
      </c>
      <c r="N23" s="18">
        <v>0.55000000000000004</v>
      </c>
      <c r="O23" s="18">
        <v>0.53500000000000003</v>
      </c>
      <c r="P23" s="18">
        <v>0</v>
      </c>
      <c r="Q23" s="19">
        <f t="shared" si="3"/>
        <v>1.085</v>
      </c>
    </row>
    <row r="24" spans="1:17" s="1" customFormat="1" x14ac:dyDescent="0.25">
      <c r="A24" s="3"/>
      <c r="B24" s="4" t="s">
        <v>33</v>
      </c>
      <c r="C24" s="3"/>
      <c r="D24" s="3"/>
      <c r="E24" s="3">
        <v>2012</v>
      </c>
      <c r="F24" s="3">
        <v>2012</v>
      </c>
      <c r="G24" s="20">
        <v>2.6150000000000002</v>
      </c>
      <c r="H24" s="20">
        <v>2.6150000000000002</v>
      </c>
      <c r="I24" s="20"/>
      <c r="J24" s="21"/>
      <c r="K24" s="21"/>
      <c r="L24" s="21"/>
      <c r="M24" s="21">
        <f t="shared" ref="M24" si="4">J24+K24+L24</f>
        <v>0</v>
      </c>
      <c r="N24" s="18">
        <v>2.6150000000000002</v>
      </c>
      <c r="O24" s="18">
        <v>0</v>
      </c>
      <c r="P24" s="18">
        <v>0</v>
      </c>
      <c r="Q24" s="19">
        <f t="shared" si="3"/>
        <v>2.6150000000000002</v>
      </c>
    </row>
    <row r="25" spans="1:17" s="1" customFormat="1" x14ac:dyDescent="0.25">
      <c r="A25" s="3"/>
      <c r="B25" s="4" t="s">
        <v>32</v>
      </c>
      <c r="C25" s="3"/>
      <c r="D25" s="3"/>
      <c r="E25" s="3">
        <v>2013</v>
      </c>
      <c r="F25" s="3">
        <v>2014</v>
      </c>
      <c r="G25" s="18">
        <v>8.1069999999999993</v>
      </c>
      <c r="H25" s="18">
        <v>8.1069999999999993</v>
      </c>
      <c r="I25" s="20"/>
      <c r="J25" s="21"/>
      <c r="K25" s="21"/>
      <c r="L25" s="21"/>
      <c r="M25" s="21">
        <f t="shared" si="1"/>
        <v>0</v>
      </c>
      <c r="N25" s="18">
        <v>0</v>
      </c>
      <c r="O25" s="18">
        <v>0</v>
      </c>
      <c r="P25" s="18">
        <v>0.51</v>
      </c>
      <c r="Q25" s="19">
        <f t="shared" si="3"/>
        <v>0.51</v>
      </c>
    </row>
    <row r="26" spans="1:17" s="1" customFormat="1" x14ac:dyDescent="0.25">
      <c r="A26" s="3"/>
      <c r="B26" s="4" t="s">
        <v>40</v>
      </c>
      <c r="C26" s="3" t="s">
        <v>59</v>
      </c>
      <c r="D26" s="3" t="s">
        <v>74</v>
      </c>
      <c r="E26" s="3">
        <v>2013</v>
      </c>
      <c r="F26" s="3">
        <v>2014</v>
      </c>
      <c r="G26" s="18">
        <v>47.99</v>
      </c>
      <c r="H26" s="18">
        <v>47.99</v>
      </c>
      <c r="I26" s="20"/>
      <c r="J26" s="21"/>
      <c r="K26" s="21"/>
      <c r="L26" s="21"/>
      <c r="M26" s="21">
        <f t="shared" si="1"/>
        <v>0</v>
      </c>
      <c r="N26" s="18">
        <v>0</v>
      </c>
      <c r="O26" s="18">
        <v>0</v>
      </c>
      <c r="P26" s="18">
        <v>0</v>
      </c>
      <c r="Q26" s="19">
        <f t="shared" si="3"/>
        <v>0</v>
      </c>
    </row>
    <row r="27" spans="1:17" s="1" customFormat="1" x14ac:dyDescent="0.25">
      <c r="A27" s="3"/>
      <c r="B27" s="4" t="s">
        <v>41</v>
      </c>
      <c r="C27" s="3" t="s">
        <v>59</v>
      </c>
      <c r="D27" s="3" t="s">
        <v>75</v>
      </c>
      <c r="E27" s="3">
        <v>2013</v>
      </c>
      <c r="F27" s="3">
        <v>2014</v>
      </c>
      <c r="G27" s="18">
        <v>67.13</v>
      </c>
      <c r="H27" s="18">
        <v>67.13</v>
      </c>
      <c r="I27" s="20"/>
      <c r="J27" s="21"/>
      <c r="K27" s="21"/>
      <c r="L27" s="21"/>
      <c r="M27" s="21">
        <f t="shared" si="1"/>
        <v>0</v>
      </c>
      <c r="N27" s="18">
        <v>0</v>
      </c>
      <c r="O27" s="18">
        <v>0</v>
      </c>
      <c r="P27" s="18">
        <v>0</v>
      </c>
      <c r="Q27" s="19">
        <f t="shared" si="3"/>
        <v>0</v>
      </c>
    </row>
    <row r="28" spans="1:17" s="1" customFormat="1" ht="45" x14ac:dyDescent="0.25">
      <c r="A28" s="3"/>
      <c r="B28" s="4" t="s">
        <v>39</v>
      </c>
      <c r="C28" s="3" t="s">
        <v>60</v>
      </c>
      <c r="D28" s="3" t="s">
        <v>76</v>
      </c>
      <c r="E28" s="3">
        <v>2013</v>
      </c>
      <c r="F28" s="3">
        <v>2013</v>
      </c>
      <c r="G28" s="18">
        <v>0.186</v>
      </c>
      <c r="H28" s="18">
        <v>0.186</v>
      </c>
      <c r="I28" s="20"/>
      <c r="J28" s="21"/>
      <c r="K28" s="21" t="s">
        <v>76</v>
      </c>
      <c r="L28" s="21"/>
      <c r="M28" s="21" t="s">
        <v>76</v>
      </c>
      <c r="N28" s="18">
        <v>0</v>
      </c>
      <c r="O28" s="18">
        <v>0</v>
      </c>
      <c r="P28" s="18">
        <v>0</v>
      </c>
      <c r="Q28" s="19">
        <f t="shared" si="3"/>
        <v>0</v>
      </c>
    </row>
    <row r="29" spans="1:17" s="1" customFormat="1" ht="30" x14ac:dyDescent="0.25">
      <c r="A29" s="3"/>
      <c r="B29" s="4" t="s">
        <v>72</v>
      </c>
      <c r="C29" s="3" t="s">
        <v>77</v>
      </c>
      <c r="D29" s="3"/>
      <c r="E29" s="3">
        <v>2014</v>
      </c>
      <c r="F29" s="3">
        <v>2014</v>
      </c>
      <c r="G29" s="18">
        <v>12.148</v>
      </c>
      <c r="H29" s="18">
        <v>12.148</v>
      </c>
      <c r="I29" s="20"/>
      <c r="J29" s="21"/>
      <c r="K29" s="21"/>
      <c r="L29" s="21"/>
      <c r="M29" s="21">
        <f>J29+K29+L29</f>
        <v>0</v>
      </c>
      <c r="N29" s="18">
        <v>0</v>
      </c>
      <c r="O29" s="18">
        <v>0</v>
      </c>
      <c r="P29" s="18">
        <v>0</v>
      </c>
      <c r="Q29" s="19">
        <f t="shared" si="3"/>
        <v>0</v>
      </c>
    </row>
    <row r="30" spans="1:17" s="1" customFormat="1" ht="30" x14ac:dyDescent="0.25">
      <c r="A30" s="3"/>
      <c r="B30" s="4" t="s">
        <v>66</v>
      </c>
      <c r="C30" s="3" t="s">
        <v>59</v>
      </c>
      <c r="D30" s="3">
        <v>1.4</v>
      </c>
      <c r="E30" s="3">
        <v>2013</v>
      </c>
      <c r="F30" s="3">
        <v>2014</v>
      </c>
      <c r="G30" s="18">
        <f>0.4192+24.142482</f>
        <v>24.561682000000001</v>
      </c>
      <c r="H30" s="18">
        <f>0.4192+24.142482</f>
        <v>24.561682000000001</v>
      </c>
      <c r="I30" s="20"/>
      <c r="J30" s="21"/>
      <c r="K30" s="21"/>
      <c r="L30" s="21">
        <v>1.4</v>
      </c>
      <c r="M30" s="21">
        <f>J30+K30+L30</f>
        <v>1.4</v>
      </c>
      <c r="N30" s="18">
        <v>0</v>
      </c>
      <c r="O30" s="18">
        <v>0.41899999999999998</v>
      </c>
      <c r="P30" s="18">
        <v>7.5739999999999998</v>
      </c>
      <c r="Q30" s="19">
        <f t="shared" si="3"/>
        <v>7.9929999999999994</v>
      </c>
    </row>
    <row r="31" spans="1:17" x14ac:dyDescent="0.25">
      <c r="A31" s="3"/>
      <c r="B31" s="24" t="s">
        <v>63</v>
      </c>
      <c r="C31" s="22"/>
      <c r="D31" s="22"/>
      <c r="E31" s="22"/>
      <c r="F31" s="22"/>
      <c r="G31" s="19">
        <f>SUM(G15:G30)</f>
        <v>381.13863545000004</v>
      </c>
      <c r="H31" s="19">
        <f>SUM(H15:H30)</f>
        <v>381.13863545000004</v>
      </c>
      <c r="I31" s="19">
        <f>SUM(I15:I30)</f>
        <v>0</v>
      </c>
      <c r="J31" s="21"/>
      <c r="K31" s="21"/>
      <c r="L31" s="21"/>
      <c r="M31" s="21"/>
      <c r="N31" s="19">
        <f>SUM(N15:N30)</f>
        <v>9.6649999999999991</v>
      </c>
      <c r="O31" s="19">
        <f>SUM(O15:O30)</f>
        <v>11.626000000000001</v>
      </c>
      <c r="P31" s="19">
        <f>SUM(P15:P30)</f>
        <v>8.0839999999999996</v>
      </c>
      <c r="Q31" s="19">
        <f>SUM(Q15:Q30)</f>
        <v>29.375</v>
      </c>
    </row>
    <row r="32" spans="1:17" ht="31.5" x14ac:dyDescent="0.25">
      <c r="A32" s="2" t="s">
        <v>7</v>
      </c>
      <c r="B32" s="2" t="s">
        <v>34</v>
      </c>
      <c r="C32" s="11"/>
      <c r="D32" s="11"/>
      <c r="E32" s="11"/>
      <c r="F32" s="11"/>
      <c r="G32" s="11"/>
      <c r="H32" s="11"/>
      <c r="I32" s="11"/>
      <c r="J32" s="8"/>
      <c r="K32" s="8"/>
      <c r="L32" s="8"/>
      <c r="M32" s="8"/>
      <c r="N32" s="8"/>
      <c r="O32" s="8"/>
      <c r="P32" s="8"/>
      <c r="Q32" s="8"/>
    </row>
    <row r="33" spans="1:18" s="1" customFormat="1" ht="45" x14ac:dyDescent="0.25">
      <c r="A33" s="3"/>
      <c r="B33" s="4" t="s">
        <v>1</v>
      </c>
      <c r="C33" s="3" t="s">
        <v>59</v>
      </c>
      <c r="D33" s="8"/>
      <c r="E33" s="8">
        <v>2013</v>
      </c>
      <c r="F33" s="8">
        <v>2014</v>
      </c>
      <c r="G33" s="25">
        <v>1.173</v>
      </c>
      <c r="H33" s="25">
        <v>1.173</v>
      </c>
      <c r="I33" s="26"/>
      <c r="J33" s="10"/>
      <c r="K33" s="10"/>
      <c r="L33" s="27"/>
      <c r="M33" s="21">
        <f t="shared" ref="M33" si="5">J33+K33+L33</f>
        <v>0</v>
      </c>
      <c r="N33" s="25">
        <v>0</v>
      </c>
      <c r="O33" s="25">
        <v>0</v>
      </c>
      <c r="P33" s="18">
        <v>0</v>
      </c>
      <c r="Q33" s="19">
        <f>SUM(N33:P33)</f>
        <v>0</v>
      </c>
    </row>
    <row r="34" spans="1:18" s="1" customFormat="1" x14ac:dyDescent="0.25">
      <c r="A34" s="8"/>
      <c r="B34" s="2" t="s">
        <v>63</v>
      </c>
      <c r="C34" s="11"/>
      <c r="D34" s="11"/>
      <c r="E34" s="11"/>
      <c r="F34" s="11"/>
      <c r="G34" s="19">
        <f>SUM(G33:G33)</f>
        <v>1.173</v>
      </c>
      <c r="H34" s="19">
        <f>SUM(H33:H33)</f>
        <v>1.173</v>
      </c>
      <c r="I34" s="19">
        <f>SUM(I33:I33)</f>
        <v>0</v>
      </c>
      <c r="J34" s="10"/>
      <c r="K34" s="10"/>
      <c r="L34" s="10"/>
      <c r="M34" s="10"/>
      <c r="N34" s="19">
        <f>SUM(N33:N33)</f>
        <v>0</v>
      </c>
      <c r="O34" s="19">
        <f>SUM(O33:O33)</f>
        <v>0</v>
      </c>
      <c r="P34" s="19">
        <f>SUM(P33:P33)</f>
        <v>0</v>
      </c>
      <c r="Q34" s="19">
        <f>SUM(Q33:Q33)</f>
        <v>0</v>
      </c>
    </row>
    <row r="35" spans="1:18" s="1" customFormat="1" x14ac:dyDescent="0.25">
      <c r="A35" s="2" t="s">
        <v>11</v>
      </c>
      <c r="B35" s="2" t="s">
        <v>23</v>
      </c>
      <c r="C35" s="11"/>
      <c r="D35" s="11"/>
      <c r="E35" s="11"/>
      <c r="F35" s="11"/>
      <c r="G35" s="11"/>
      <c r="H35" s="11"/>
      <c r="I35" s="11"/>
      <c r="J35" s="8"/>
      <c r="K35" s="8"/>
      <c r="L35" s="8"/>
      <c r="M35" s="8"/>
      <c r="N35" s="8"/>
      <c r="O35" s="8"/>
      <c r="P35" s="8"/>
      <c r="Q35" s="8"/>
    </row>
    <row r="36" spans="1:18" s="1" customFormat="1" x14ac:dyDescent="0.25">
      <c r="A36" s="3"/>
      <c r="B36" s="4" t="s">
        <v>37</v>
      </c>
      <c r="C36" s="8" t="s">
        <v>77</v>
      </c>
      <c r="D36" s="8"/>
      <c r="E36" s="8">
        <v>2012</v>
      </c>
      <c r="F36" s="8">
        <v>2014</v>
      </c>
      <c r="G36" s="25">
        <v>0.67900000000000005</v>
      </c>
      <c r="H36" s="25">
        <v>0.67900000000000005</v>
      </c>
      <c r="I36" s="26"/>
      <c r="J36" s="10"/>
      <c r="K36" s="10"/>
      <c r="L36" s="27"/>
      <c r="M36" s="21">
        <f t="shared" ref="M36:M39" si="6">J36+K36+L36</f>
        <v>0</v>
      </c>
      <c r="N36" s="25">
        <v>0.67900000000000005</v>
      </c>
      <c r="O36" s="25">
        <v>0</v>
      </c>
      <c r="P36" s="10">
        <v>0</v>
      </c>
      <c r="Q36" s="19">
        <f>SUM(N36:P36)</f>
        <v>0.67900000000000005</v>
      </c>
    </row>
    <row r="37" spans="1:18" s="1" customFormat="1" x14ac:dyDescent="0.25">
      <c r="A37" s="3"/>
      <c r="B37" s="6" t="s">
        <v>38</v>
      </c>
      <c r="C37" s="8" t="s">
        <v>60</v>
      </c>
      <c r="D37" s="8"/>
      <c r="E37" s="8">
        <v>2013</v>
      </c>
      <c r="F37" s="8">
        <v>2014</v>
      </c>
      <c r="G37" s="25">
        <v>5.2640000000000002</v>
      </c>
      <c r="H37" s="25">
        <v>5.2640000000000002</v>
      </c>
      <c r="I37" s="26"/>
      <c r="J37" s="10"/>
      <c r="K37" s="10"/>
      <c r="L37" s="27"/>
      <c r="M37" s="21">
        <f t="shared" si="6"/>
        <v>0</v>
      </c>
      <c r="N37" s="25">
        <v>0</v>
      </c>
      <c r="O37" s="25">
        <v>0</v>
      </c>
      <c r="P37" s="18">
        <v>0</v>
      </c>
      <c r="Q37" s="19">
        <f>SUM(N37:P37)</f>
        <v>0</v>
      </c>
    </row>
    <row r="38" spans="1:18" s="1" customFormat="1" x14ac:dyDescent="0.25">
      <c r="A38" s="3"/>
      <c r="B38" s="6" t="s">
        <v>36</v>
      </c>
      <c r="C38" s="8" t="s">
        <v>60</v>
      </c>
      <c r="D38" s="8"/>
      <c r="E38" s="8">
        <v>2013</v>
      </c>
      <c r="F38" s="8">
        <v>2014</v>
      </c>
      <c r="G38" s="25">
        <v>4.6020000000000003</v>
      </c>
      <c r="H38" s="25">
        <v>4.6020000000000003</v>
      </c>
      <c r="I38" s="26"/>
      <c r="J38" s="10"/>
      <c r="K38" s="10"/>
      <c r="L38" s="27"/>
      <c r="M38" s="21">
        <f t="shared" si="6"/>
        <v>0</v>
      </c>
      <c r="N38" s="25">
        <v>0</v>
      </c>
      <c r="O38" s="25">
        <v>0</v>
      </c>
      <c r="P38" s="18">
        <v>0</v>
      </c>
      <c r="Q38" s="19">
        <f>SUM(N38:P38)</f>
        <v>0</v>
      </c>
    </row>
    <row r="39" spans="1:18" s="1" customFormat="1" ht="60" x14ac:dyDescent="0.25">
      <c r="A39" s="3"/>
      <c r="B39" s="6" t="s">
        <v>90</v>
      </c>
      <c r="C39" s="8" t="s">
        <v>68</v>
      </c>
      <c r="D39" s="8"/>
      <c r="E39" s="8">
        <v>2012</v>
      </c>
      <c r="F39" s="8">
        <v>2014</v>
      </c>
      <c r="G39" s="25">
        <v>40.133298000000003</v>
      </c>
      <c r="H39" s="25">
        <v>40.133298000000003</v>
      </c>
      <c r="I39" s="26"/>
      <c r="J39" s="10"/>
      <c r="K39" s="10"/>
      <c r="L39" s="27"/>
      <c r="M39" s="21">
        <f t="shared" si="6"/>
        <v>0</v>
      </c>
      <c r="N39" s="25">
        <v>0.41299999999999998</v>
      </c>
      <c r="O39" s="25">
        <v>1.254</v>
      </c>
      <c r="P39" s="21">
        <f>2.83-P25</f>
        <v>2.3200000000000003</v>
      </c>
      <c r="Q39" s="19">
        <f>SUM(N39:P39)</f>
        <v>3.9870000000000001</v>
      </c>
    </row>
    <row r="40" spans="1:18" x14ac:dyDescent="0.25">
      <c r="A40" s="8"/>
      <c r="B40" s="2" t="s">
        <v>63</v>
      </c>
      <c r="C40" s="11"/>
      <c r="D40" s="11"/>
      <c r="E40" s="11"/>
      <c r="F40" s="11"/>
      <c r="G40" s="19">
        <f>SUM(G36:G39)</f>
        <v>50.678298000000005</v>
      </c>
      <c r="H40" s="19">
        <f>SUM(H36:H39)</f>
        <v>50.678298000000005</v>
      </c>
      <c r="I40" s="19">
        <f>SUM(I36:I39)</f>
        <v>0</v>
      </c>
      <c r="J40" s="10"/>
      <c r="K40" s="10"/>
      <c r="L40" s="10"/>
      <c r="M40" s="10"/>
      <c r="N40" s="19">
        <f>SUM(N36:N39)</f>
        <v>1.0920000000000001</v>
      </c>
      <c r="O40" s="19">
        <f>SUM(O36:O39)</f>
        <v>1.254</v>
      </c>
      <c r="P40" s="19">
        <f>SUM(P36:P39)</f>
        <v>2.3200000000000003</v>
      </c>
      <c r="Q40" s="19">
        <f>SUM(Q36:Q39)</f>
        <v>4.6660000000000004</v>
      </c>
    </row>
    <row r="41" spans="1:18" ht="31.5" x14ac:dyDescent="0.25">
      <c r="A41" s="2" t="s">
        <v>26</v>
      </c>
      <c r="B41" s="2" t="s">
        <v>4</v>
      </c>
      <c r="C41" s="11"/>
      <c r="D41" s="11"/>
      <c r="E41" s="11"/>
      <c r="F41" s="11"/>
      <c r="G41" s="11"/>
      <c r="H41" s="11"/>
      <c r="I41" s="11"/>
      <c r="J41" s="8"/>
      <c r="K41" s="8"/>
      <c r="L41" s="8"/>
      <c r="M41" s="8"/>
      <c r="N41" s="11"/>
      <c r="O41" s="8"/>
      <c r="P41" s="8"/>
      <c r="Q41" s="8"/>
    </row>
    <row r="42" spans="1:18" s="1" customFormat="1" ht="50.25" customHeight="1" x14ac:dyDescent="0.25">
      <c r="A42" s="3"/>
      <c r="B42" s="5" t="s">
        <v>92</v>
      </c>
      <c r="C42" s="11"/>
      <c r="D42" s="11"/>
      <c r="E42" s="8">
        <v>2012</v>
      </c>
      <c r="F42" s="8">
        <v>2012</v>
      </c>
      <c r="G42" s="18">
        <v>3.585</v>
      </c>
      <c r="H42" s="18">
        <v>3.585</v>
      </c>
      <c r="I42" s="26"/>
      <c r="J42" s="10"/>
      <c r="K42" s="10"/>
      <c r="L42" s="10"/>
      <c r="M42" s="21">
        <f t="shared" ref="M42:M44" si="7">J42+K42+L42</f>
        <v>0</v>
      </c>
      <c r="N42" s="18">
        <v>3.585</v>
      </c>
      <c r="O42" s="18">
        <v>0</v>
      </c>
      <c r="P42" s="18">
        <v>0</v>
      </c>
      <c r="Q42" s="19">
        <f>SUM(N42:P42)</f>
        <v>3.585</v>
      </c>
    </row>
    <row r="43" spans="1:18" s="1" customFormat="1" ht="45" x14ac:dyDescent="0.25">
      <c r="A43" s="3"/>
      <c r="B43" s="5" t="s">
        <v>2</v>
      </c>
      <c r="C43" s="11"/>
      <c r="D43" s="11"/>
      <c r="E43" s="8">
        <v>2014</v>
      </c>
      <c r="F43" s="8">
        <v>2014</v>
      </c>
      <c r="G43" s="18">
        <f>12113446/1000000</f>
        <v>12.113446</v>
      </c>
      <c r="H43" s="18">
        <f>12113446/1000000</f>
        <v>12.113446</v>
      </c>
      <c r="I43" s="26"/>
      <c r="J43" s="10"/>
      <c r="K43" s="10"/>
      <c r="L43" s="10"/>
      <c r="M43" s="21">
        <f t="shared" si="7"/>
        <v>0</v>
      </c>
      <c r="N43" s="18">
        <v>0</v>
      </c>
      <c r="O43" s="18">
        <v>0</v>
      </c>
      <c r="P43" s="18">
        <v>0</v>
      </c>
      <c r="Q43" s="19">
        <f>SUM(N43:P43)</f>
        <v>0</v>
      </c>
    </row>
    <row r="44" spans="1:18" s="1" customFormat="1" ht="30" x14ac:dyDescent="0.25">
      <c r="A44" s="3"/>
      <c r="B44" s="5" t="s">
        <v>3</v>
      </c>
      <c r="C44" s="11"/>
      <c r="D44" s="11"/>
      <c r="E44" s="8">
        <v>2012</v>
      </c>
      <c r="F44" s="8">
        <v>2012</v>
      </c>
      <c r="G44" s="18">
        <v>0.18</v>
      </c>
      <c r="H44" s="18">
        <v>0.18</v>
      </c>
      <c r="I44" s="26"/>
      <c r="J44" s="10"/>
      <c r="K44" s="10"/>
      <c r="L44" s="10"/>
      <c r="M44" s="21">
        <f t="shared" si="7"/>
        <v>0</v>
      </c>
      <c r="N44" s="18">
        <v>0.18</v>
      </c>
      <c r="O44" s="10">
        <v>0</v>
      </c>
      <c r="P44" s="10">
        <v>0</v>
      </c>
      <c r="Q44" s="19">
        <f>SUM(N44:P44)</f>
        <v>0.18</v>
      </c>
    </row>
    <row r="45" spans="1:18" x14ac:dyDescent="0.25">
      <c r="A45" s="8"/>
      <c r="B45" s="2" t="s">
        <v>63</v>
      </c>
      <c r="C45" s="11"/>
      <c r="D45" s="11"/>
      <c r="E45" s="11"/>
      <c r="F45" s="11"/>
      <c r="G45" s="19">
        <f>SUM(G42:G44)</f>
        <v>15.878446</v>
      </c>
      <c r="H45" s="19">
        <f>SUM(H42:H44)</f>
        <v>15.878446</v>
      </c>
      <c r="I45" s="19">
        <f>SUM(I42:I44)</f>
        <v>0</v>
      </c>
      <c r="J45" s="10"/>
      <c r="K45" s="10"/>
      <c r="L45" s="10"/>
      <c r="M45" s="10"/>
      <c r="N45" s="19">
        <f>SUM(N42:N44)</f>
        <v>3.7650000000000001</v>
      </c>
      <c r="O45" s="19">
        <f>SUM(O42:O44)</f>
        <v>0</v>
      </c>
      <c r="P45" s="19">
        <f>SUM(P42:P44)</f>
        <v>0</v>
      </c>
      <c r="Q45" s="19">
        <f>SUM(Q42:Q44)</f>
        <v>3.7650000000000001</v>
      </c>
    </row>
    <row r="46" spans="1:18" x14ac:dyDescent="0.25">
      <c r="A46" s="2" t="s">
        <v>8</v>
      </c>
      <c r="B46" s="2" t="s">
        <v>17</v>
      </c>
      <c r="C46" s="2"/>
      <c r="D46" s="2"/>
      <c r="E46" s="2"/>
      <c r="F46" s="2"/>
      <c r="G46" s="2"/>
      <c r="H46" s="2"/>
      <c r="I46" s="2"/>
      <c r="J46" s="8"/>
      <c r="K46" s="8"/>
      <c r="L46" s="8"/>
      <c r="M46" s="8"/>
      <c r="N46" s="8"/>
      <c r="O46" s="8"/>
      <c r="P46" s="8"/>
      <c r="Q46" s="8"/>
    </row>
    <row r="47" spans="1:18" ht="31.5" x14ac:dyDescent="0.25">
      <c r="A47" s="9" t="s">
        <v>9</v>
      </c>
      <c r="B47" s="2" t="s">
        <v>22</v>
      </c>
      <c r="C47" s="2"/>
      <c r="D47" s="2"/>
      <c r="E47" s="2"/>
      <c r="F47" s="2"/>
      <c r="G47" s="2"/>
      <c r="H47" s="2"/>
      <c r="I47" s="2"/>
      <c r="J47" s="8"/>
      <c r="K47" s="8"/>
      <c r="L47" s="8"/>
      <c r="M47" s="8"/>
      <c r="N47" s="8"/>
      <c r="O47" s="8"/>
      <c r="P47" s="8"/>
      <c r="Q47" s="8"/>
      <c r="R47" s="17"/>
    </row>
    <row r="48" spans="1:18" s="28" customFormat="1" hidden="1" x14ac:dyDescent="0.25">
      <c r="A48" s="3">
        <v>1</v>
      </c>
      <c r="B48" s="13"/>
      <c r="C48" s="3"/>
      <c r="D48" s="3"/>
      <c r="E48" s="3"/>
      <c r="F48" s="3"/>
      <c r="G48" s="18"/>
      <c r="H48" s="18"/>
      <c r="I48" s="20"/>
      <c r="J48" s="21"/>
      <c r="K48" s="21"/>
      <c r="L48" s="21"/>
      <c r="M48" s="21"/>
      <c r="N48" s="18"/>
      <c r="O48" s="18"/>
      <c r="P48" s="18"/>
      <c r="Q48" s="19">
        <f>SUM(N48:P48)</f>
        <v>0</v>
      </c>
    </row>
    <row r="49" spans="1:22" s="1" customFormat="1" hidden="1" x14ac:dyDescent="0.25">
      <c r="A49" s="3"/>
      <c r="B49" s="13"/>
      <c r="C49" s="3"/>
      <c r="D49" s="3"/>
      <c r="E49" s="3"/>
      <c r="F49" s="3"/>
      <c r="G49" s="18"/>
      <c r="H49" s="18"/>
      <c r="I49" s="20"/>
      <c r="J49" s="21"/>
      <c r="K49" s="21"/>
      <c r="L49" s="21"/>
      <c r="M49" s="21">
        <f t="shared" ref="M49" si="8">J49+K49+L49</f>
        <v>0</v>
      </c>
      <c r="N49" s="18"/>
      <c r="O49" s="18"/>
      <c r="P49" s="18"/>
      <c r="Q49" s="19">
        <f>SUM(N49:P49)</f>
        <v>0</v>
      </c>
    </row>
    <row r="50" spans="1:22" hidden="1" x14ac:dyDescent="0.25">
      <c r="A50" s="3"/>
      <c r="B50" s="24" t="s">
        <v>63</v>
      </c>
      <c r="C50" s="22"/>
      <c r="D50" s="22"/>
      <c r="E50" s="22"/>
      <c r="F50" s="22"/>
      <c r="G50" s="19">
        <f>SUM(G48:G49)</f>
        <v>0</v>
      </c>
      <c r="H50" s="19">
        <f t="shared" ref="H50:I50" si="9">SUM(H48:H49)</f>
        <v>0</v>
      </c>
      <c r="I50" s="19">
        <f t="shared" si="9"/>
        <v>0</v>
      </c>
      <c r="J50" s="21"/>
      <c r="K50" s="21"/>
      <c r="L50" s="21"/>
      <c r="M50" s="21"/>
      <c r="N50" s="19">
        <f t="shared" ref="N50:Q50" si="10">SUM(N48:N49)</f>
        <v>0</v>
      </c>
      <c r="O50" s="19">
        <f t="shared" si="10"/>
        <v>0</v>
      </c>
      <c r="P50" s="19">
        <f t="shared" si="10"/>
        <v>0</v>
      </c>
      <c r="Q50" s="19">
        <f t="shared" si="10"/>
        <v>0</v>
      </c>
    </row>
    <row r="51" spans="1:22" x14ac:dyDescent="0.25">
      <c r="A51" s="9" t="s">
        <v>10</v>
      </c>
      <c r="B51" s="37" t="s">
        <v>35</v>
      </c>
      <c r="C51" s="11"/>
      <c r="D51" s="11"/>
      <c r="E51" s="11"/>
      <c r="F51" s="11"/>
      <c r="G51" s="11"/>
      <c r="H51" s="11"/>
      <c r="I51" s="11"/>
      <c r="J51" s="8"/>
      <c r="K51" s="8"/>
      <c r="L51" s="8"/>
      <c r="M51" s="8"/>
      <c r="N51" s="8"/>
      <c r="O51" s="8"/>
      <c r="P51" s="8"/>
      <c r="Q51" s="8"/>
    </row>
    <row r="52" spans="1:22" s="1" customFormat="1" hidden="1" x14ac:dyDescent="0.25">
      <c r="A52" s="3"/>
      <c r="B52" s="5" t="s">
        <v>25</v>
      </c>
      <c r="C52" s="3"/>
      <c r="D52" s="22"/>
      <c r="E52" s="3"/>
      <c r="F52" s="3"/>
      <c r="G52" s="18"/>
      <c r="H52" s="18"/>
      <c r="I52" s="23"/>
      <c r="J52" s="3"/>
      <c r="K52" s="3"/>
      <c r="L52" s="3"/>
      <c r="M52" s="3"/>
      <c r="N52" s="18"/>
      <c r="O52" s="3"/>
      <c r="P52" s="3"/>
      <c r="Q52" s="19"/>
      <c r="V52" s="29"/>
    </row>
    <row r="53" spans="1:22" s="1" customFormat="1" ht="18" customHeight="1" x14ac:dyDescent="0.25">
      <c r="A53" s="3"/>
      <c r="B53" s="5" t="s">
        <v>95</v>
      </c>
      <c r="C53" s="8" t="s">
        <v>60</v>
      </c>
      <c r="D53" s="3" t="s">
        <v>91</v>
      </c>
      <c r="E53" s="3">
        <v>2013</v>
      </c>
      <c r="F53" s="3">
        <v>2014</v>
      </c>
      <c r="G53" s="18">
        <f>7.17271242-0.711</f>
        <v>6.4617124199999996</v>
      </c>
      <c r="H53" s="18">
        <f>7.17271242-0.711</f>
        <v>6.4617124199999996</v>
      </c>
      <c r="I53" s="20"/>
      <c r="J53" s="21"/>
      <c r="K53" s="21"/>
      <c r="L53" s="21"/>
      <c r="M53" s="21">
        <f t="shared" ref="M53" si="11">J53+K53+L53</f>
        <v>0</v>
      </c>
      <c r="N53" s="18">
        <v>0</v>
      </c>
      <c r="O53" s="18">
        <v>0</v>
      </c>
      <c r="P53" s="18">
        <f>7.17271242-0.711</f>
        <v>6.4617124199999996</v>
      </c>
      <c r="Q53" s="19">
        <f>SUM(N53:P53)</f>
        <v>6.4617124199999996</v>
      </c>
    </row>
    <row r="54" spans="1:22" s="1" customFormat="1" hidden="1" x14ac:dyDescent="0.25">
      <c r="A54" s="3"/>
      <c r="B54" s="22" t="s">
        <v>25</v>
      </c>
      <c r="C54" s="3"/>
      <c r="D54" s="22"/>
      <c r="E54" s="3"/>
      <c r="F54" s="3"/>
      <c r="G54" s="18"/>
      <c r="H54" s="18"/>
      <c r="I54" s="23"/>
      <c r="J54" s="3"/>
      <c r="K54" s="3"/>
      <c r="L54" s="3"/>
      <c r="M54" s="3"/>
      <c r="N54" s="18"/>
      <c r="O54" s="3"/>
      <c r="P54" s="3"/>
      <c r="Q54" s="19"/>
      <c r="U54" s="29"/>
    </row>
    <row r="55" spans="1:22" s="12" customFormat="1" hidden="1" x14ac:dyDescent="0.25">
      <c r="A55" s="3">
        <v>2</v>
      </c>
      <c r="B55" s="13"/>
      <c r="C55" s="3"/>
      <c r="D55" s="22"/>
      <c r="E55" s="3"/>
      <c r="F55" s="3"/>
      <c r="G55" s="18"/>
      <c r="H55" s="18"/>
      <c r="I55" s="23"/>
      <c r="J55" s="3"/>
      <c r="K55" s="3"/>
      <c r="L55" s="3"/>
      <c r="M55" s="21">
        <f t="shared" ref="M55" si="12">J55+K55+L55</f>
        <v>0</v>
      </c>
      <c r="N55" s="18"/>
      <c r="O55" s="3"/>
      <c r="P55" s="18"/>
      <c r="Q55" s="19">
        <f>SUM(N55:P55)</f>
        <v>0</v>
      </c>
      <c r="U55" s="15"/>
    </row>
    <row r="56" spans="1:22" s="1" customFormat="1" hidden="1" x14ac:dyDescent="0.25">
      <c r="A56" s="3"/>
      <c r="B56" s="22" t="s">
        <v>25</v>
      </c>
      <c r="C56" s="3"/>
      <c r="D56" s="22"/>
      <c r="E56" s="3"/>
      <c r="F56" s="3"/>
      <c r="G56" s="18"/>
      <c r="H56" s="18"/>
      <c r="I56" s="23"/>
      <c r="J56" s="3"/>
      <c r="K56" s="3"/>
      <c r="L56" s="3"/>
      <c r="M56" s="3"/>
      <c r="N56" s="18"/>
      <c r="O56" s="3"/>
      <c r="P56" s="3"/>
      <c r="Q56" s="19"/>
      <c r="U56" s="30"/>
    </row>
    <row r="57" spans="1:22" s="12" customFormat="1" hidden="1" x14ac:dyDescent="0.25">
      <c r="A57" s="3">
        <v>3</v>
      </c>
      <c r="B57" s="13"/>
      <c r="C57" s="3"/>
      <c r="D57" s="22"/>
      <c r="E57" s="3"/>
      <c r="F57" s="3"/>
      <c r="G57" s="18"/>
      <c r="H57" s="18"/>
      <c r="I57" s="23"/>
      <c r="J57" s="3"/>
      <c r="K57" s="3"/>
      <c r="L57" s="3"/>
      <c r="M57" s="21">
        <f t="shared" ref="M57" si="13">J57+K57+L57</f>
        <v>0</v>
      </c>
      <c r="N57" s="18"/>
      <c r="O57" s="18"/>
      <c r="P57" s="3"/>
      <c r="Q57" s="19">
        <f>SUM(N57:P57)</f>
        <v>0</v>
      </c>
    </row>
    <row r="58" spans="1:22" s="1" customFormat="1" hidden="1" x14ac:dyDescent="0.25">
      <c r="A58" s="3"/>
      <c r="B58" s="22" t="s">
        <v>25</v>
      </c>
      <c r="C58" s="3"/>
      <c r="D58" s="22"/>
      <c r="E58" s="3"/>
      <c r="F58" s="3"/>
      <c r="G58" s="18"/>
      <c r="H58" s="18"/>
      <c r="I58" s="23"/>
      <c r="J58" s="3"/>
      <c r="K58" s="3"/>
      <c r="L58" s="3"/>
      <c r="M58" s="3"/>
      <c r="N58" s="18"/>
      <c r="O58" s="3"/>
      <c r="P58" s="3"/>
      <c r="Q58" s="19"/>
    </row>
    <row r="59" spans="1:22" s="12" customFormat="1" hidden="1" x14ac:dyDescent="0.25">
      <c r="A59" s="3">
        <v>4</v>
      </c>
      <c r="B59" s="13"/>
      <c r="C59" s="3"/>
      <c r="D59" s="22"/>
      <c r="E59" s="3"/>
      <c r="F59" s="3"/>
      <c r="G59" s="18"/>
      <c r="H59" s="18"/>
      <c r="I59" s="23"/>
      <c r="J59" s="3"/>
      <c r="K59" s="3"/>
      <c r="L59" s="3"/>
      <c r="M59" s="21">
        <f t="shared" ref="M59" si="14">J59+K59+L59</f>
        <v>0</v>
      </c>
      <c r="N59" s="18"/>
      <c r="O59" s="3"/>
      <c r="P59" s="18"/>
      <c r="Q59" s="19">
        <f>SUM(N59:P59)</f>
        <v>0</v>
      </c>
    </row>
    <row r="60" spans="1:22" hidden="1" x14ac:dyDescent="0.25">
      <c r="A60" s="3"/>
      <c r="B60" s="22" t="s">
        <v>25</v>
      </c>
      <c r="C60" s="3"/>
      <c r="D60" s="22"/>
      <c r="E60" s="3"/>
      <c r="F60" s="3"/>
      <c r="G60" s="18"/>
      <c r="H60" s="18"/>
      <c r="I60" s="23"/>
      <c r="J60" s="3"/>
      <c r="K60" s="3"/>
      <c r="L60" s="3"/>
      <c r="M60" s="3"/>
      <c r="N60" s="18"/>
      <c r="O60" s="3"/>
      <c r="P60" s="3"/>
      <c r="Q60" s="19"/>
    </row>
    <row r="61" spans="1:22" x14ac:dyDescent="0.25">
      <c r="A61" s="8"/>
      <c r="B61" s="2" t="s">
        <v>63</v>
      </c>
      <c r="C61" s="11"/>
      <c r="D61" s="11"/>
      <c r="E61" s="11"/>
      <c r="F61" s="11"/>
      <c r="G61" s="19">
        <f>SUM(G52:G60)</f>
        <v>6.4617124199999996</v>
      </c>
      <c r="H61" s="19">
        <f>SUM(H52:H60)</f>
        <v>6.4617124199999996</v>
      </c>
      <c r="I61" s="19">
        <f>SUM(I52:I60)</f>
        <v>0</v>
      </c>
      <c r="J61" s="10"/>
      <c r="K61" s="10"/>
      <c r="L61" s="10"/>
      <c r="M61" s="10"/>
      <c r="N61" s="19">
        <f>SUM(N52:N60)</f>
        <v>0</v>
      </c>
      <c r="O61" s="19">
        <f>SUM(O52:O60)</f>
        <v>0</v>
      </c>
      <c r="P61" s="19">
        <f>SUM(P52:P60)</f>
        <v>6.4617124199999996</v>
      </c>
      <c r="Q61" s="19">
        <f>SUM(Q52:Q60)</f>
        <v>6.4617124199999996</v>
      </c>
    </row>
    <row r="62" spans="1:22" hidden="1" x14ac:dyDescent="0.25">
      <c r="A62" s="98" t="s">
        <v>20</v>
      </c>
      <c r="B62" s="98"/>
      <c r="C62" s="11"/>
      <c r="D62" s="11"/>
      <c r="E62" s="11"/>
      <c r="F62" s="11"/>
      <c r="G62" s="11"/>
      <c r="H62" s="11"/>
      <c r="I62" s="11"/>
      <c r="J62" s="8"/>
      <c r="K62" s="8"/>
      <c r="L62" s="8"/>
      <c r="M62" s="8"/>
      <c r="N62" s="8"/>
      <c r="O62" s="8"/>
      <c r="P62" s="8"/>
      <c r="Q62" s="8"/>
    </row>
    <row r="63" spans="1:22" ht="31.5" hidden="1" x14ac:dyDescent="0.25">
      <c r="A63" s="2"/>
      <c r="B63" s="2" t="s">
        <v>21</v>
      </c>
      <c r="C63" s="11"/>
      <c r="D63" s="11"/>
      <c r="E63" s="11"/>
      <c r="F63" s="11"/>
      <c r="G63" s="11"/>
      <c r="H63" s="11"/>
      <c r="I63" s="11"/>
      <c r="J63" s="8"/>
      <c r="K63" s="8"/>
      <c r="L63" s="8"/>
      <c r="M63" s="8"/>
      <c r="N63" s="8"/>
      <c r="O63" s="8"/>
      <c r="P63" s="8"/>
      <c r="Q63" s="8"/>
    </row>
    <row r="64" spans="1:22" hidden="1" x14ac:dyDescent="0.25">
      <c r="A64" s="8" t="s">
        <v>16</v>
      </c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</row>
    <row r="65" spans="1:17" x14ac:dyDescent="0.25">
      <c r="A65" s="31"/>
      <c r="B65" s="32"/>
      <c r="C65" s="32"/>
      <c r="D65" s="14"/>
      <c r="E65" s="14"/>
      <c r="F65" s="14"/>
      <c r="G65" s="14"/>
      <c r="H65" s="14"/>
      <c r="I65" s="14"/>
      <c r="J65" s="32"/>
      <c r="K65" s="32"/>
      <c r="L65" s="32"/>
      <c r="M65" s="32"/>
      <c r="N65" s="31"/>
      <c r="O65" s="31"/>
      <c r="P65" s="31"/>
      <c r="Q65" s="31"/>
    </row>
    <row r="66" spans="1:17" hidden="1" x14ac:dyDescent="0.25">
      <c r="A66" s="31"/>
      <c r="B66" s="32"/>
      <c r="C66" s="32"/>
      <c r="D66" s="14"/>
      <c r="E66" s="14"/>
      <c r="F66" s="14"/>
      <c r="G66" s="14"/>
      <c r="H66" s="14"/>
      <c r="I66" s="14"/>
      <c r="J66" s="32"/>
      <c r="K66" s="32"/>
      <c r="L66" s="32"/>
      <c r="M66" s="32"/>
      <c r="N66" s="31"/>
      <c r="O66" s="31"/>
      <c r="P66" s="31"/>
      <c r="Q66" s="31"/>
    </row>
    <row r="67" spans="1:17" hidden="1" x14ac:dyDescent="0.25">
      <c r="A67" s="31"/>
      <c r="B67" s="32"/>
      <c r="C67" s="32"/>
      <c r="D67" s="14"/>
      <c r="E67" s="14"/>
      <c r="F67" s="14"/>
      <c r="G67" s="14"/>
      <c r="H67" s="14"/>
      <c r="I67" s="14"/>
      <c r="J67" s="32"/>
      <c r="K67" s="32"/>
      <c r="L67" s="32"/>
      <c r="M67" s="32"/>
      <c r="N67" s="31"/>
      <c r="O67" s="31"/>
      <c r="P67" s="31"/>
      <c r="Q67" s="31"/>
    </row>
    <row r="68" spans="1:17" hidden="1" x14ac:dyDescent="0.25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</row>
    <row r="70" spans="1:17" s="36" customFormat="1" ht="20.25" x14ac:dyDescent="0.3">
      <c r="A70" s="34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</row>
    <row r="71" spans="1:17" s="36" customFormat="1" ht="20.25" x14ac:dyDescent="0.3">
      <c r="A71" s="34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</row>
    <row r="72" spans="1:17" x14ac:dyDescent="0.25">
      <c r="O72" s="17"/>
    </row>
  </sheetData>
  <mergeCells count="13">
    <mergeCell ref="J9:M9"/>
    <mergeCell ref="N9:Q9"/>
    <mergeCell ref="A62:B62"/>
    <mergeCell ref="A7:Q7"/>
    <mergeCell ref="A9:A11"/>
    <mergeCell ref="B9:B11"/>
    <mergeCell ref="C9:C10"/>
    <mergeCell ref="D9:D10"/>
    <mergeCell ref="E9:E11"/>
    <mergeCell ref="F9:F11"/>
    <mergeCell ref="G9:G10"/>
    <mergeCell ref="H9:H10"/>
    <mergeCell ref="I9:I10"/>
  </mergeCells>
  <printOptions horizontalCentered="1"/>
  <pageMargins left="0.19685039370078741" right="0.19685039370078741" top="0.78740157480314965" bottom="0.19685039370078741" header="0" footer="0"/>
  <pageSetup paperSize="9" scale="45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54"/>
  <sheetViews>
    <sheetView showGridLines="0" view="pageBreakPreview" zoomScale="70" zoomScaleNormal="70" zoomScaleSheetLayoutView="70" workbookViewId="0">
      <selection activeCell="BL11" sqref="BL11"/>
    </sheetView>
  </sheetViews>
  <sheetFormatPr defaultRowHeight="15.75" x14ac:dyDescent="0.25"/>
  <cols>
    <col min="1" max="1" width="7.25" style="1" customWidth="1"/>
    <col min="2" max="2" width="57.25" style="1" customWidth="1"/>
    <col min="3" max="6" width="9.5" style="1" hidden="1" customWidth="1"/>
    <col min="7" max="10" width="9.5" style="1" customWidth="1"/>
    <col min="11" max="11" width="14.25" style="1" customWidth="1"/>
    <col min="12" max="15" width="0" style="1" hidden="1" customWidth="1"/>
    <col min="16" max="16" width="17.875" style="1" customWidth="1"/>
    <col min="17" max="22" width="0" style="1" hidden="1" customWidth="1"/>
    <col min="23" max="23" width="4.5" style="1" hidden="1" customWidth="1"/>
    <col min="24" max="24" width="16.125" style="1" customWidth="1"/>
    <col min="25" max="27" width="0" style="1" hidden="1" customWidth="1"/>
    <col min="28" max="28" width="12.75" style="1" hidden="1" customWidth="1"/>
    <col min="29" max="30" width="0" style="1" hidden="1" customWidth="1"/>
    <col min="31" max="31" width="15.875" style="1" customWidth="1"/>
    <col min="32" max="38" width="0" style="1" hidden="1" customWidth="1"/>
    <col min="39" max="39" width="16.625" style="1" customWidth="1"/>
    <col min="40" max="45" width="0" style="1" hidden="1" customWidth="1"/>
    <col min="46" max="46" width="16.5" style="1" customWidth="1"/>
    <col min="47" max="53" width="0" style="1" hidden="1" customWidth="1"/>
    <col min="54" max="54" width="17.625" style="1" customWidth="1"/>
    <col min="55" max="57" width="0" style="1" hidden="1" customWidth="1"/>
    <col min="58" max="16384" width="9" style="1"/>
  </cols>
  <sheetData>
    <row r="1" spans="1:58" x14ac:dyDescent="0.25">
      <c r="BB1" s="95" t="s">
        <v>172</v>
      </c>
    </row>
    <row r="2" spans="1:58" x14ac:dyDescent="0.25">
      <c r="BB2" s="95" t="s">
        <v>148</v>
      </c>
    </row>
    <row r="3" spans="1:58" x14ac:dyDescent="0.25">
      <c r="BB3" s="95" t="s">
        <v>149</v>
      </c>
    </row>
    <row r="4" spans="1:58" x14ac:dyDescent="0.25">
      <c r="BB4" s="95" t="s">
        <v>99</v>
      </c>
    </row>
    <row r="5" spans="1:58" ht="30.75" customHeight="1" x14ac:dyDescent="0.25">
      <c r="BB5" s="95" t="s">
        <v>175</v>
      </c>
    </row>
    <row r="8" spans="1:58" ht="18.75" x14ac:dyDescent="0.3">
      <c r="A8" s="105" t="s">
        <v>69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/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71"/>
      <c r="BD8" s="71"/>
      <c r="BE8" s="71"/>
    </row>
    <row r="9" spans="1:58" x14ac:dyDescent="0.25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</row>
    <row r="10" spans="1:58" x14ac:dyDescent="0.25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</row>
    <row r="11" spans="1:58" ht="15.75" customHeight="1" x14ac:dyDescent="0.25">
      <c r="A11" s="101" t="s">
        <v>5</v>
      </c>
      <c r="B11" s="101" t="s">
        <v>70</v>
      </c>
      <c r="C11" s="101" t="s">
        <v>79</v>
      </c>
      <c r="D11" s="101"/>
      <c r="E11" s="101"/>
      <c r="F11" s="101"/>
      <c r="G11" s="101" t="s">
        <v>73</v>
      </c>
      <c r="H11" s="101"/>
      <c r="I11" s="101"/>
      <c r="J11" s="101"/>
      <c r="K11" s="101" t="s">
        <v>80</v>
      </c>
      <c r="L11" s="102" t="s">
        <v>81</v>
      </c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4"/>
      <c r="BF11" s="94"/>
    </row>
    <row r="12" spans="1:58" ht="81" customHeight="1" x14ac:dyDescent="0.25">
      <c r="A12" s="101"/>
      <c r="B12" s="101"/>
      <c r="C12" s="101" t="s">
        <v>82</v>
      </c>
      <c r="D12" s="101"/>
      <c r="E12" s="101"/>
      <c r="F12" s="101"/>
      <c r="G12" s="101" t="s">
        <v>82</v>
      </c>
      <c r="H12" s="101"/>
      <c r="I12" s="101"/>
      <c r="J12" s="101"/>
      <c r="K12" s="101"/>
      <c r="L12" s="101" t="s">
        <v>51</v>
      </c>
      <c r="M12" s="101"/>
      <c r="N12" s="101"/>
      <c r="O12" s="101"/>
      <c r="P12" s="101"/>
      <c r="Q12" s="101" t="s">
        <v>52</v>
      </c>
      <c r="R12" s="101" t="s">
        <v>83</v>
      </c>
      <c r="S12" s="101" t="s">
        <v>54</v>
      </c>
      <c r="T12" s="101" t="s">
        <v>51</v>
      </c>
      <c r="U12" s="101"/>
      <c r="V12" s="101"/>
      <c r="W12" s="101"/>
      <c r="X12" s="101"/>
      <c r="Y12" s="101" t="s">
        <v>52</v>
      </c>
      <c r="Z12" s="101" t="s">
        <v>83</v>
      </c>
      <c r="AA12" s="101" t="s">
        <v>52</v>
      </c>
      <c r="AB12" s="101"/>
      <c r="AC12" s="101"/>
      <c r="AD12" s="101"/>
      <c r="AE12" s="101"/>
      <c r="AF12" s="101" t="s">
        <v>53</v>
      </c>
      <c r="AG12" s="101" t="s">
        <v>83</v>
      </c>
      <c r="AH12" s="101" t="s">
        <v>54</v>
      </c>
      <c r="AI12" s="101" t="s">
        <v>52</v>
      </c>
      <c r="AJ12" s="101"/>
      <c r="AK12" s="101"/>
      <c r="AL12" s="101"/>
      <c r="AM12" s="101"/>
      <c r="AN12" s="101" t="s">
        <v>53</v>
      </c>
      <c r="AO12" s="101" t="s">
        <v>83</v>
      </c>
      <c r="AP12" s="101" t="s">
        <v>53</v>
      </c>
      <c r="AQ12" s="101"/>
      <c r="AR12" s="101"/>
      <c r="AS12" s="101"/>
      <c r="AT12" s="101"/>
      <c r="AU12" s="101" t="s">
        <v>93</v>
      </c>
      <c r="AV12" s="101" t="s">
        <v>83</v>
      </c>
      <c r="AW12" s="101" t="s">
        <v>54</v>
      </c>
      <c r="AX12" s="106" t="s">
        <v>53</v>
      </c>
      <c r="AY12" s="106"/>
      <c r="AZ12" s="106"/>
      <c r="BA12" s="106"/>
      <c r="BB12" s="106"/>
      <c r="BC12" s="101" t="s">
        <v>93</v>
      </c>
      <c r="BD12" s="101" t="s">
        <v>83</v>
      </c>
      <c r="BE12" s="101" t="s">
        <v>54</v>
      </c>
      <c r="BF12" s="94"/>
    </row>
    <row r="13" spans="1:58" hidden="1" x14ac:dyDescent="0.25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K13" s="101"/>
      <c r="L13" s="72" t="s">
        <v>84</v>
      </c>
      <c r="M13" s="72" t="s">
        <v>85</v>
      </c>
      <c r="N13" s="72" t="s">
        <v>86</v>
      </c>
      <c r="O13" s="72" t="s">
        <v>87</v>
      </c>
      <c r="P13" s="72" t="s">
        <v>54</v>
      </c>
      <c r="Q13" s="101"/>
      <c r="R13" s="101"/>
      <c r="S13" s="101"/>
      <c r="T13" s="72" t="s">
        <v>84</v>
      </c>
      <c r="U13" s="72" t="s">
        <v>85</v>
      </c>
      <c r="V13" s="72" t="s">
        <v>86</v>
      </c>
      <c r="W13" s="72" t="s">
        <v>87</v>
      </c>
      <c r="X13" s="72" t="s">
        <v>54</v>
      </c>
      <c r="Y13" s="101"/>
      <c r="Z13" s="101"/>
      <c r="AA13" s="72" t="s">
        <v>84</v>
      </c>
      <c r="AB13" s="72" t="s">
        <v>85</v>
      </c>
      <c r="AC13" s="72" t="s">
        <v>86</v>
      </c>
      <c r="AD13" s="72" t="s">
        <v>87</v>
      </c>
      <c r="AE13" s="72" t="s">
        <v>54</v>
      </c>
      <c r="AF13" s="101"/>
      <c r="AG13" s="101"/>
      <c r="AH13" s="101"/>
      <c r="AI13" s="72" t="s">
        <v>84</v>
      </c>
      <c r="AJ13" s="72" t="s">
        <v>85</v>
      </c>
      <c r="AK13" s="72" t="s">
        <v>86</v>
      </c>
      <c r="AL13" s="72" t="s">
        <v>87</v>
      </c>
      <c r="AM13" s="72" t="s">
        <v>54</v>
      </c>
      <c r="AN13" s="101"/>
      <c r="AO13" s="101"/>
      <c r="AP13" s="72" t="s">
        <v>84</v>
      </c>
      <c r="AQ13" s="72" t="s">
        <v>85</v>
      </c>
      <c r="AR13" s="72" t="s">
        <v>86</v>
      </c>
      <c r="AS13" s="72" t="s">
        <v>87</v>
      </c>
      <c r="AT13" s="72" t="s">
        <v>54</v>
      </c>
      <c r="AU13" s="101"/>
      <c r="AV13" s="101"/>
      <c r="AW13" s="101"/>
      <c r="AX13" s="72" t="s">
        <v>84</v>
      </c>
      <c r="AY13" s="72" t="s">
        <v>85</v>
      </c>
      <c r="AZ13" s="72" t="s">
        <v>86</v>
      </c>
      <c r="BA13" s="72" t="s">
        <v>87</v>
      </c>
      <c r="BB13" s="72" t="s">
        <v>54</v>
      </c>
      <c r="BC13" s="101"/>
      <c r="BD13" s="101"/>
      <c r="BE13" s="101"/>
      <c r="BF13" s="94"/>
    </row>
    <row r="14" spans="1:58" ht="36" customHeight="1" x14ac:dyDescent="0.25">
      <c r="A14" s="101"/>
      <c r="B14" s="101"/>
      <c r="C14" s="73">
        <v>2012</v>
      </c>
      <c r="D14" s="73">
        <v>2013</v>
      </c>
      <c r="E14" s="73">
        <v>2014</v>
      </c>
      <c r="F14" s="73" t="s">
        <v>54</v>
      </c>
      <c r="G14" s="73">
        <v>2012</v>
      </c>
      <c r="H14" s="73">
        <v>2013</v>
      </c>
      <c r="I14" s="73">
        <v>2014</v>
      </c>
      <c r="J14" s="73" t="s">
        <v>54</v>
      </c>
      <c r="K14" s="73" t="s">
        <v>88</v>
      </c>
      <c r="L14" s="101" t="s">
        <v>171</v>
      </c>
      <c r="M14" s="101"/>
      <c r="N14" s="101"/>
      <c r="O14" s="101"/>
      <c r="P14" s="101"/>
      <c r="Q14" s="101"/>
      <c r="R14" s="101"/>
      <c r="S14" s="101"/>
      <c r="T14" s="101" t="s">
        <v>94</v>
      </c>
      <c r="U14" s="101"/>
      <c r="V14" s="101"/>
      <c r="W14" s="101"/>
      <c r="X14" s="101"/>
      <c r="Y14" s="101"/>
      <c r="Z14" s="101"/>
      <c r="AA14" s="101" t="s">
        <v>171</v>
      </c>
      <c r="AB14" s="101"/>
      <c r="AC14" s="101"/>
      <c r="AD14" s="101"/>
      <c r="AE14" s="101"/>
      <c r="AF14" s="101"/>
      <c r="AG14" s="101"/>
      <c r="AH14" s="101"/>
      <c r="AI14" s="101" t="s">
        <v>94</v>
      </c>
      <c r="AJ14" s="101"/>
      <c r="AK14" s="101"/>
      <c r="AL14" s="101"/>
      <c r="AM14" s="101"/>
      <c r="AN14" s="101"/>
      <c r="AO14" s="101"/>
      <c r="AP14" s="101" t="s">
        <v>171</v>
      </c>
      <c r="AQ14" s="101"/>
      <c r="AR14" s="101"/>
      <c r="AS14" s="101"/>
      <c r="AT14" s="101"/>
      <c r="AU14" s="101"/>
      <c r="AV14" s="101"/>
      <c r="AW14" s="101"/>
      <c r="AX14" s="102" t="s">
        <v>94</v>
      </c>
      <c r="AY14" s="103"/>
      <c r="AZ14" s="103"/>
      <c r="BA14" s="103"/>
      <c r="BB14" s="103"/>
      <c r="BC14" s="103"/>
      <c r="BD14" s="103"/>
      <c r="BE14" s="104"/>
      <c r="BF14" s="94"/>
    </row>
    <row r="15" spans="1:58" x14ac:dyDescent="0.25">
      <c r="A15" s="74">
        <v>1</v>
      </c>
      <c r="B15" s="74">
        <v>2</v>
      </c>
      <c r="C15" s="74">
        <v>3</v>
      </c>
      <c r="D15" s="74">
        <v>4</v>
      </c>
      <c r="E15" s="74">
        <v>5</v>
      </c>
      <c r="F15" s="74">
        <v>6</v>
      </c>
      <c r="G15" s="74">
        <v>3</v>
      </c>
      <c r="H15" s="74">
        <v>4</v>
      </c>
      <c r="I15" s="74">
        <v>5</v>
      </c>
      <c r="J15" s="74">
        <v>6</v>
      </c>
      <c r="K15" s="74">
        <v>7</v>
      </c>
      <c r="L15" s="74"/>
      <c r="M15" s="74"/>
      <c r="N15" s="74"/>
      <c r="O15" s="74"/>
      <c r="P15" s="74">
        <v>8</v>
      </c>
      <c r="Q15" s="74"/>
      <c r="R15" s="74"/>
      <c r="S15" s="74"/>
      <c r="T15" s="74"/>
      <c r="U15" s="74"/>
      <c r="V15" s="74"/>
      <c r="W15" s="74"/>
      <c r="X15" s="74">
        <v>9</v>
      </c>
      <c r="Y15" s="74"/>
      <c r="Z15" s="74"/>
      <c r="AA15" s="74"/>
      <c r="AB15" s="74"/>
      <c r="AC15" s="74"/>
      <c r="AD15" s="74"/>
      <c r="AE15" s="74">
        <v>10</v>
      </c>
      <c r="AF15" s="74"/>
      <c r="AG15" s="74"/>
      <c r="AH15" s="74"/>
      <c r="AI15" s="74"/>
      <c r="AJ15" s="74"/>
      <c r="AK15" s="74"/>
      <c r="AL15" s="74"/>
      <c r="AM15" s="74">
        <v>11</v>
      </c>
      <c r="AN15" s="74"/>
      <c r="AO15" s="74"/>
      <c r="AP15" s="74"/>
      <c r="AQ15" s="74"/>
      <c r="AR15" s="74"/>
      <c r="AS15" s="74"/>
      <c r="AT15" s="74">
        <v>12</v>
      </c>
      <c r="AU15" s="74"/>
      <c r="AV15" s="74"/>
      <c r="AW15" s="74"/>
      <c r="AX15" s="74"/>
      <c r="AY15" s="74"/>
      <c r="AZ15" s="74"/>
      <c r="BA15" s="74"/>
      <c r="BB15" s="74">
        <v>13</v>
      </c>
      <c r="BC15" s="74">
        <v>25</v>
      </c>
      <c r="BD15" s="74">
        <v>26</v>
      </c>
      <c r="BE15" s="74">
        <v>27</v>
      </c>
      <c r="BF15" s="94"/>
    </row>
    <row r="16" spans="1:58" x14ac:dyDescent="0.25">
      <c r="A16" s="107" t="s">
        <v>22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9"/>
      <c r="BF16" s="94"/>
    </row>
    <row r="17" spans="1:58" ht="31.5" x14ac:dyDescent="0.3">
      <c r="A17" s="75">
        <v>1</v>
      </c>
      <c r="B17" s="79" t="s">
        <v>150</v>
      </c>
      <c r="C17" s="76"/>
      <c r="D17" s="77" t="s">
        <v>151</v>
      </c>
      <c r="E17" s="76"/>
      <c r="F17" s="77" t="s">
        <v>151</v>
      </c>
      <c r="G17" s="78"/>
      <c r="H17" s="78"/>
      <c r="I17" s="78"/>
      <c r="J17" s="79">
        <f>G17+H17+I17</f>
        <v>0</v>
      </c>
      <c r="K17" s="80">
        <v>34.225000000000001</v>
      </c>
      <c r="L17" s="81"/>
      <c r="M17" s="82"/>
      <c r="N17" s="82"/>
      <c r="O17" s="83"/>
      <c r="P17" s="84">
        <f t="shared" ref="P17:P36" si="0">L17+M17+N17+O17</f>
        <v>0</v>
      </c>
      <c r="Q17" s="82">
        <v>5.6</v>
      </c>
      <c r="R17" s="82">
        <v>10</v>
      </c>
      <c r="S17" s="84">
        <f t="shared" ref="S17:S32" si="1">P17+Q17+R17</f>
        <v>15.6</v>
      </c>
      <c r="T17" s="84"/>
      <c r="U17" s="82">
        <v>3</v>
      </c>
      <c r="V17" s="82">
        <v>3</v>
      </c>
      <c r="W17" s="82"/>
      <c r="X17" s="82">
        <f>T17+U17+V17+W17</f>
        <v>6</v>
      </c>
      <c r="Y17" s="82">
        <v>3.282</v>
      </c>
      <c r="Z17" s="82">
        <v>1.5009999999999999</v>
      </c>
      <c r="AA17" s="81"/>
      <c r="AB17" s="82"/>
      <c r="AC17" s="82"/>
      <c r="AD17" s="83">
        <v>10</v>
      </c>
      <c r="AE17" s="84">
        <f t="shared" ref="AE17:AE34" si="2">AA17+AB17+AC17+AD17</f>
        <v>10</v>
      </c>
      <c r="AF17" s="82">
        <v>0</v>
      </c>
      <c r="AG17" s="82"/>
      <c r="AH17" s="84">
        <f t="shared" ref="AH17:AH32" si="3">AE17+AF17+AG17</f>
        <v>10</v>
      </c>
      <c r="AI17" s="84"/>
      <c r="AJ17" s="82">
        <v>5</v>
      </c>
      <c r="AK17" s="82"/>
      <c r="AL17" s="82">
        <v>5</v>
      </c>
      <c r="AM17" s="82">
        <f>AI17+AJ17+AK17+AL17</f>
        <v>10</v>
      </c>
      <c r="AN17" s="82">
        <v>0</v>
      </c>
      <c r="AO17" s="82"/>
      <c r="AP17" s="81"/>
      <c r="AQ17" s="82"/>
      <c r="AR17" s="82"/>
      <c r="AS17" s="83"/>
      <c r="AT17" s="84">
        <f t="shared" ref="AT17:AT32" si="4">AP17+AQ17+AR17+AS17</f>
        <v>0</v>
      </c>
      <c r="AU17" s="82"/>
      <c r="AV17" s="82"/>
      <c r="AW17" s="84">
        <f t="shared" ref="AW17:AW32" si="5">AT17+AU17+AV17</f>
        <v>0</v>
      </c>
      <c r="AX17" s="84"/>
      <c r="AY17" s="82"/>
      <c r="AZ17" s="82"/>
      <c r="BA17" s="82"/>
      <c r="BB17" s="82">
        <f>AX17+AY17+AZ17+BA17</f>
        <v>0</v>
      </c>
      <c r="BC17" s="82"/>
      <c r="BD17" s="82"/>
      <c r="BE17" s="82">
        <f>BB17+BC17+BD17</f>
        <v>0</v>
      </c>
      <c r="BF17" s="94"/>
    </row>
    <row r="18" spans="1:58" ht="31.5" x14ac:dyDescent="0.3">
      <c r="A18" s="75">
        <v>2</v>
      </c>
      <c r="B18" s="79" t="s">
        <v>0</v>
      </c>
      <c r="C18" s="76"/>
      <c r="D18" s="76"/>
      <c r="E18" s="76"/>
      <c r="F18" s="77">
        <f>C18+D18+E18</f>
        <v>0</v>
      </c>
      <c r="G18" s="78"/>
      <c r="H18" s="78"/>
      <c r="I18" s="78"/>
      <c r="J18" s="79">
        <f>G18+H18+I18</f>
        <v>0</v>
      </c>
      <c r="K18" s="80">
        <v>42.9</v>
      </c>
      <c r="L18" s="81"/>
      <c r="M18" s="84"/>
      <c r="N18" s="84"/>
      <c r="O18" s="84"/>
      <c r="P18" s="84">
        <f t="shared" si="0"/>
        <v>0</v>
      </c>
      <c r="Q18" s="84">
        <v>25</v>
      </c>
      <c r="R18" s="84">
        <v>25</v>
      </c>
      <c r="S18" s="84">
        <f t="shared" si="1"/>
        <v>50</v>
      </c>
      <c r="T18" s="84"/>
      <c r="U18" s="82"/>
      <c r="V18" s="82"/>
      <c r="W18" s="82"/>
      <c r="X18" s="82">
        <f t="shared" ref="X18:X25" si="6">T18+U18+V18+W18</f>
        <v>0</v>
      </c>
      <c r="Y18" s="82">
        <v>4.1139999999999999</v>
      </c>
      <c r="Z18" s="82">
        <v>1.8819999999999999</v>
      </c>
      <c r="AA18" s="81"/>
      <c r="AB18" s="84"/>
      <c r="AC18" s="84"/>
      <c r="AD18" s="84"/>
      <c r="AE18" s="84">
        <f t="shared" si="2"/>
        <v>0</v>
      </c>
      <c r="AF18" s="84"/>
      <c r="AG18" s="84"/>
      <c r="AH18" s="84">
        <f t="shared" si="3"/>
        <v>0</v>
      </c>
      <c r="AI18" s="84"/>
      <c r="AJ18" s="82"/>
      <c r="AK18" s="82"/>
      <c r="AL18" s="82"/>
      <c r="AM18" s="82">
        <f t="shared" ref="AM18:AM36" si="7">AI18+AJ18+AK18+AL18</f>
        <v>0</v>
      </c>
      <c r="AN18" s="82"/>
      <c r="AO18" s="82"/>
      <c r="AP18" s="81"/>
      <c r="AQ18" s="84"/>
      <c r="AR18" s="84"/>
      <c r="AS18" s="84"/>
      <c r="AT18" s="84">
        <f t="shared" si="4"/>
        <v>0</v>
      </c>
      <c r="AU18" s="84"/>
      <c r="AV18" s="84"/>
      <c r="AW18" s="84">
        <f t="shared" si="5"/>
        <v>0</v>
      </c>
      <c r="AX18" s="84"/>
      <c r="AY18" s="82"/>
      <c r="AZ18" s="82"/>
      <c r="BA18" s="82"/>
      <c r="BB18" s="82">
        <f t="shared" ref="BB18:BB32" si="8">AX18+AY18+AZ18+BA18</f>
        <v>0</v>
      </c>
      <c r="BC18" s="82"/>
      <c r="BD18" s="82"/>
      <c r="BE18" s="82">
        <f t="shared" ref="BE18:BE32" si="9">BB18+BC18+BD18</f>
        <v>0</v>
      </c>
      <c r="BF18" s="94"/>
    </row>
    <row r="19" spans="1:58" ht="18.75" x14ac:dyDescent="0.3">
      <c r="A19" s="75">
        <v>3</v>
      </c>
      <c r="B19" s="79" t="s">
        <v>71</v>
      </c>
      <c r="C19" s="76"/>
      <c r="D19" s="77" t="s">
        <v>152</v>
      </c>
      <c r="E19" s="85"/>
      <c r="F19" s="77" t="s">
        <v>152</v>
      </c>
      <c r="G19" s="78"/>
      <c r="H19" s="78"/>
      <c r="I19" s="78"/>
      <c r="J19" s="79">
        <f t="shared" ref="J19:J21" si="10">G19+H19+I19</f>
        <v>0</v>
      </c>
      <c r="K19" s="80">
        <v>0.65500000000000003</v>
      </c>
      <c r="L19" s="81"/>
      <c r="M19" s="84"/>
      <c r="N19" s="84"/>
      <c r="O19" s="84"/>
      <c r="P19" s="84">
        <f t="shared" si="0"/>
        <v>0</v>
      </c>
      <c r="Q19" s="84">
        <v>0.1</v>
      </c>
      <c r="R19" s="84">
        <v>0</v>
      </c>
      <c r="S19" s="84">
        <f t="shared" si="1"/>
        <v>0.1</v>
      </c>
      <c r="T19" s="84"/>
      <c r="U19" s="82"/>
      <c r="V19" s="84"/>
      <c r="W19" s="84"/>
      <c r="X19" s="82">
        <f t="shared" si="6"/>
        <v>0</v>
      </c>
      <c r="Y19" s="82">
        <v>0.126</v>
      </c>
      <c r="Z19" s="82">
        <v>0</v>
      </c>
      <c r="AA19" s="81"/>
      <c r="AB19" s="84">
        <v>0.1</v>
      </c>
      <c r="AC19" s="84"/>
      <c r="AD19" s="84"/>
      <c r="AE19" s="84">
        <f t="shared" si="2"/>
        <v>0.1</v>
      </c>
      <c r="AF19" s="84"/>
      <c r="AG19" s="84"/>
      <c r="AH19" s="84">
        <f t="shared" si="3"/>
        <v>0.1</v>
      </c>
      <c r="AI19" s="84"/>
      <c r="AJ19" s="82"/>
      <c r="AK19" s="84"/>
      <c r="AL19" s="84"/>
      <c r="AM19" s="82">
        <f t="shared" si="7"/>
        <v>0</v>
      </c>
      <c r="AN19" s="82"/>
      <c r="AO19" s="82"/>
      <c r="AP19" s="81"/>
      <c r="AQ19" s="84"/>
      <c r="AR19" s="84"/>
      <c r="AS19" s="84"/>
      <c r="AT19" s="84">
        <f t="shared" si="4"/>
        <v>0</v>
      </c>
      <c r="AU19" s="84"/>
      <c r="AV19" s="84"/>
      <c r="AW19" s="84">
        <f t="shared" si="5"/>
        <v>0</v>
      </c>
      <c r="AX19" s="84"/>
      <c r="AY19" s="82"/>
      <c r="AZ19" s="84"/>
      <c r="BA19" s="84"/>
      <c r="BB19" s="82">
        <f t="shared" si="8"/>
        <v>0</v>
      </c>
      <c r="BC19" s="82"/>
      <c r="BD19" s="82"/>
      <c r="BE19" s="82">
        <f t="shared" si="9"/>
        <v>0</v>
      </c>
      <c r="BF19" s="94"/>
    </row>
    <row r="20" spans="1:58" ht="31.5" x14ac:dyDescent="0.3">
      <c r="A20" s="75">
        <v>4</v>
      </c>
      <c r="B20" s="79" t="s">
        <v>28</v>
      </c>
      <c r="C20" s="76"/>
      <c r="D20" s="76"/>
      <c r="E20" s="76"/>
      <c r="F20" s="77">
        <f t="shared" ref="F20:F21" si="11">C20+D20+E20</f>
        <v>0</v>
      </c>
      <c r="G20" s="78"/>
      <c r="H20" s="78"/>
      <c r="I20" s="78"/>
      <c r="J20" s="79">
        <f t="shared" si="10"/>
        <v>0</v>
      </c>
      <c r="K20" s="80">
        <v>15.095000000000001</v>
      </c>
      <c r="L20" s="81"/>
      <c r="M20" s="84"/>
      <c r="N20" s="84"/>
      <c r="O20" s="84"/>
      <c r="P20" s="84">
        <f t="shared" si="0"/>
        <v>0</v>
      </c>
      <c r="Q20" s="84"/>
      <c r="R20" s="84"/>
      <c r="S20" s="84">
        <f t="shared" si="1"/>
        <v>0</v>
      </c>
      <c r="T20" s="84"/>
      <c r="U20" s="84"/>
      <c r="V20" s="84"/>
      <c r="W20" s="84"/>
      <c r="X20" s="84">
        <f t="shared" si="6"/>
        <v>0</v>
      </c>
      <c r="Y20" s="84">
        <v>0.24399999999999999</v>
      </c>
      <c r="Z20" s="84">
        <v>1.2130000000000001</v>
      </c>
      <c r="AA20" s="81"/>
      <c r="AB20" s="84"/>
      <c r="AC20" s="84"/>
      <c r="AD20" s="84"/>
      <c r="AE20" s="84">
        <f t="shared" si="2"/>
        <v>0</v>
      </c>
      <c r="AF20" s="84"/>
      <c r="AG20" s="84"/>
      <c r="AH20" s="84">
        <f t="shared" si="3"/>
        <v>0</v>
      </c>
      <c r="AI20" s="84"/>
      <c r="AJ20" s="84"/>
      <c r="AK20" s="84"/>
      <c r="AL20" s="84"/>
      <c r="AM20" s="84">
        <f t="shared" si="7"/>
        <v>0</v>
      </c>
      <c r="AN20" s="84"/>
      <c r="AO20" s="84"/>
      <c r="AP20" s="81"/>
      <c r="AQ20" s="84"/>
      <c r="AR20" s="84"/>
      <c r="AS20" s="84"/>
      <c r="AT20" s="84">
        <f t="shared" si="4"/>
        <v>0</v>
      </c>
      <c r="AU20" s="84"/>
      <c r="AV20" s="84"/>
      <c r="AW20" s="84">
        <f t="shared" si="5"/>
        <v>0</v>
      </c>
      <c r="AX20" s="84"/>
      <c r="AY20" s="84"/>
      <c r="AZ20" s="84"/>
      <c r="BA20" s="84"/>
      <c r="BB20" s="84">
        <f t="shared" si="8"/>
        <v>0</v>
      </c>
      <c r="BC20" s="84"/>
      <c r="BD20" s="84"/>
      <c r="BE20" s="84">
        <f t="shared" si="9"/>
        <v>0</v>
      </c>
      <c r="BF20" s="94"/>
    </row>
    <row r="21" spans="1:58" ht="18.75" x14ac:dyDescent="0.3">
      <c r="A21" s="75">
        <v>5</v>
      </c>
      <c r="B21" s="79" t="s">
        <v>29</v>
      </c>
      <c r="C21" s="76"/>
      <c r="D21" s="76"/>
      <c r="E21" s="76"/>
      <c r="F21" s="77">
        <f t="shared" si="11"/>
        <v>0</v>
      </c>
      <c r="G21" s="78"/>
      <c r="H21" s="78"/>
      <c r="I21" s="78"/>
      <c r="J21" s="79">
        <f t="shared" si="10"/>
        <v>0</v>
      </c>
      <c r="K21" s="80">
        <v>1.5629999999999999</v>
      </c>
      <c r="L21" s="81"/>
      <c r="M21" s="84"/>
      <c r="N21" s="84"/>
      <c r="O21" s="84"/>
      <c r="P21" s="84">
        <f t="shared" si="0"/>
        <v>0</v>
      </c>
      <c r="Q21" s="84"/>
      <c r="R21" s="84"/>
      <c r="S21" s="84">
        <f t="shared" si="1"/>
        <v>0</v>
      </c>
      <c r="T21" s="84"/>
      <c r="U21" s="84"/>
      <c r="V21" s="84"/>
      <c r="W21" s="84"/>
      <c r="X21" s="84">
        <f t="shared" si="6"/>
        <v>0</v>
      </c>
      <c r="Y21" s="84">
        <v>7.0000000000000001E-3</v>
      </c>
      <c r="Z21" s="84">
        <v>0.13400000000000001</v>
      </c>
      <c r="AA21" s="81"/>
      <c r="AB21" s="84"/>
      <c r="AC21" s="84"/>
      <c r="AD21" s="84"/>
      <c r="AE21" s="84">
        <f t="shared" si="2"/>
        <v>0</v>
      </c>
      <c r="AF21" s="84"/>
      <c r="AG21" s="84"/>
      <c r="AH21" s="84">
        <f t="shared" si="3"/>
        <v>0</v>
      </c>
      <c r="AI21" s="84"/>
      <c r="AJ21" s="84"/>
      <c r="AK21" s="84"/>
      <c r="AL21" s="84"/>
      <c r="AM21" s="84">
        <f t="shared" si="7"/>
        <v>0</v>
      </c>
      <c r="AN21" s="84"/>
      <c r="AO21" s="84"/>
      <c r="AP21" s="81"/>
      <c r="AQ21" s="84"/>
      <c r="AR21" s="84"/>
      <c r="AS21" s="84"/>
      <c r="AT21" s="84">
        <f t="shared" si="4"/>
        <v>0</v>
      </c>
      <c r="AU21" s="84"/>
      <c r="AV21" s="84"/>
      <c r="AW21" s="84">
        <f t="shared" si="5"/>
        <v>0</v>
      </c>
      <c r="AX21" s="84"/>
      <c r="AY21" s="84"/>
      <c r="AZ21" s="84"/>
      <c r="BA21" s="84"/>
      <c r="BB21" s="84">
        <f t="shared" si="8"/>
        <v>0</v>
      </c>
      <c r="BC21" s="84"/>
      <c r="BD21" s="84"/>
      <c r="BE21" s="84">
        <f t="shared" si="9"/>
        <v>0</v>
      </c>
      <c r="BF21" s="94"/>
    </row>
    <row r="22" spans="1:58" ht="18.75" x14ac:dyDescent="0.3">
      <c r="A22" s="75">
        <v>6</v>
      </c>
      <c r="B22" s="79" t="s">
        <v>30</v>
      </c>
      <c r="C22" s="76"/>
      <c r="D22" s="76"/>
      <c r="E22" s="76"/>
      <c r="F22" s="77">
        <f>C22+D22+E22</f>
        <v>0</v>
      </c>
      <c r="G22" s="78"/>
      <c r="H22" s="78"/>
      <c r="I22" s="78"/>
      <c r="J22" s="79">
        <f>G22+H22+I22</f>
        <v>0</v>
      </c>
      <c r="K22" s="80">
        <v>1.5629999999999999</v>
      </c>
      <c r="L22" s="81"/>
      <c r="M22" s="84"/>
      <c r="N22" s="84"/>
      <c r="O22" s="84"/>
      <c r="P22" s="84">
        <f t="shared" si="0"/>
        <v>0</v>
      </c>
      <c r="Q22" s="84"/>
      <c r="R22" s="84"/>
      <c r="S22" s="84">
        <f t="shared" si="1"/>
        <v>0</v>
      </c>
      <c r="T22" s="84"/>
      <c r="U22" s="84"/>
      <c r="V22" s="84"/>
      <c r="W22" s="84"/>
      <c r="X22" s="84">
        <f t="shared" si="6"/>
        <v>0</v>
      </c>
      <c r="Y22" s="84">
        <v>7.0000000000000001E-3</v>
      </c>
      <c r="Z22" s="84">
        <v>0.13400000000000001</v>
      </c>
      <c r="AA22" s="81"/>
      <c r="AB22" s="84"/>
      <c r="AC22" s="84"/>
      <c r="AD22" s="84"/>
      <c r="AE22" s="84">
        <f t="shared" si="2"/>
        <v>0</v>
      </c>
      <c r="AF22" s="84"/>
      <c r="AG22" s="84"/>
      <c r="AH22" s="84">
        <f t="shared" si="3"/>
        <v>0</v>
      </c>
      <c r="AI22" s="84"/>
      <c r="AJ22" s="84"/>
      <c r="AK22" s="84"/>
      <c r="AL22" s="84"/>
      <c r="AM22" s="84">
        <f t="shared" si="7"/>
        <v>0</v>
      </c>
      <c r="AN22" s="84"/>
      <c r="AO22" s="84"/>
      <c r="AP22" s="81"/>
      <c r="AQ22" s="84"/>
      <c r="AR22" s="84"/>
      <c r="AS22" s="84"/>
      <c r="AT22" s="84">
        <f t="shared" si="4"/>
        <v>0</v>
      </c>
      <c r="AU22" s="84"/>
      <c r="AV22" s="84"/>
      <c r="AW22" s="84">
        <f t="shared" si="5"/>
        <v>0</v>
      </c>
      <c r="AX22" s="84"/>
      <c r="AY22" s="84"/>
      <c r="AZ22" s="84"/>
      <c r="BA22" s="84"/>
      <c r="BB22" s="84">
        <f t="shared" si="8"/>
        <v>0</v>
      </c>
      <c r="BC22" s="84"/>
      <c r="BD22" s="84"/>
      <c r="BE22" s="84">
        <f t="shared" si="9"/>
        <v>0</v>
      </c>
      <c r="BF22" s="94"/>
    </row>
    <row r="23" spans="1:58" ht="18.75" x14ac:dyDescent="0.3">
      <c r="A23" s="75">
        <v>7</v>
      </c>
      <c r="B23" s="79" t="s">
        <v>31</v>
      </c>
      <c r="C23" s="76"/>
      <c r="D23" s="76"/>
      <c r="E23" s="76"/>
      <c r="F23" s="77">
        <f t="shared" ref="F23" si="12">C23+D23+E23</f>
        <v>0</v>
      </c>
      <c r="G23" s="78"/>
      <c r="H23" s="78"/>
      <c r="I23" s="78"/>
      <c r="J23" s="79">
        <f t="shared" ref="J23:J25" si="13">G23+H23+I23</f>
        <v>0</v>
      </c>
      <c r="K23" s="80">
        <v>1.3919999999999999</v>
      </c>
      <c r="L23" s="81"/>
      <c r="M23" s="84"/>
      <c r="N23" s="84"/>
      <c r="O23" s="84"/>
      <c r="P23" s="84">
        <f t="shared" si="0"/>
        <v>0</v>
      </c>
      <c r="Q23" s="84"/>
      <c r="R23" s="84"/>
      <c r="S23" s="84">
        <f t="shared" si="1"/>
        <v>0</v>
      </c>
      <c r="T23" s="84"/>
      <c r="U23" s="84"/>
      <c r="V23" s="84"/>
      <c r="W23" s="84"/>
      <c r="X23" s="84">
        <f t="shared" si="6"/>
        <v>0</v>
      </c>
      <c r="Y23" s="84">
        <v>7.0000000000000001E-3</v>
      </c>
      <c r="Z23" s="84">
        <v>0.11899999999999999</v>
      </c>
      <c r="AA23" s="81"/>
      <c r="AB23" s="84"/>
      <c r="AC23" s="84"/>
      <c r="AD23" s="84"/>
      <c r="AE23" s="84">
        <f t="shared" si="2"/>
        <v>0</v>
      </c>
      <c r="AF23" s="84"/>
      <c r="AG23" s="84"/>
      <c r="AH23" s="84">
        <f t="shared" si="3"/>
        <v>0</v>
      </c>
      <c r="AI23" s="84"/>
      <c r="AJ23" s="84"/>
      <c r="AK23" s="84"/>
      <c r="AL23" s="84"/>
      <c r="AM23" s="84">
        <f t="shared" si="7"/>
        <v>0</v>
      </c>
      <c r="AN23" s="84"/>
      <c r="AO23" s="84"/>
      <c r="AP23" s="81"/>
      <c r="AQ23" s="84"/>
      <c r="AR23" s="84"/>
      <c r="AS23" s="84"/>
      <c r="AT23" s="84">
        <f t="shared" si="4"/>
        <v>0</v>
      </c>
      <c r="AU23" s="84"/>
      <c r="AV23" s="84"/>
      <c r="AW23" s="84">
        <f t="shared" si="5"/>
        <v>0</v>
      </c>
      <c r="AX23" s="84"/>
      <c r="AY23" s="84"/>
      <c r="AZ23" s="84"/>
      <c r="BA23" s="84"/>
      <c r="BB23" s="84">
        <f t="shared" si="8"/>
        <v>0</v>
      </c>
      <c r="BC23" s="84"/>
      <c r="BD23" s="84"/>
      <c r="BE23" s="84">
        <f t="shared" si="9"/>
        <v>0</v>
      </c>
      <c r="BF23" s="94"/>
    </row>
    <row r="24" spans="1:58" ht="34.5" customHeight="1" x14ac:dyDescent="0.3">
      <c r="A24" s="75">
        <v>8</v>
      </c>
      <c r="B24" s="79" t="s">
        <v>64</v>
      </c>
      <c r="C24" s="77" t="s">
        <v>153</v>
      </c>
      <c r="D24" s="77" t="s">
        <v>154</v>
      </c>
      <c r="E24" s="85"/>
      <c r="F24" s="77" t="s">
        <v>155</v>
      </c>
      <c r="G24" s="78"/>
      <c r="H24" s="78"/>
      <c r="I24" s="78"/>
      <c r="J24" s="79">
        <f t="shared" si="13"/>
        <v>0</v>
      </c>
      <c r="K24" s="80">
        <v>0.35299999999999998</v>
      </c>
      <c r="L24" s="81"/>
      <c r="M24" s="84"/>
      <c r="N24" s="84">
        <v>0.16</v>
      </c>
      <c r="O24" s="84"/>
      <c r="P24" s="84">
        <f t="shared" si="0"/>
        <v>0.16</v>
      </c>
      <c r="Q24" s="84" t="s">
        <v>154</v>
      </c>
      <c r="R24" s="84">
        <v>0</v>
      </c>
      <c r="S24" s="77" t="s">
        <v>155</v>
      </c>
      <c r="T24" s="84"/>
      <c r="U24" s="84"/>
      <c r="V24" s="82">
        <v>0.5</v>
      </c>
      <c r="W24" s="82"/>
      <c r="X24" s="82">
        <f t="shared" si="6"/>
        <v>0.5</v>
      </c>
      <c r="Y24" s="82">
        <v>0.4</v>
      </c>
      <c r="Z24" s="82">
        <v>0</v>
      </c>
      <c r="AA24" s="81"/>
      <c r="AB24" s="84"/>
      <c r="AC24" s="84"/>
      <c r="AD24" s="84">
        <v>1.5</v>
      </c>
      <c r="AE24" s="84">
        <f t="shared" si="2"/>
        <v>1.5</v>
      </c>
      <c r="AF24" s="84">
        <v>0</v>
      </c>
      <c r="AG24" s="84">
        <v>0</v>
      </c>
      <c r="AH24" s="84">
        <f t="shared" si="3"/>
        <v>1.5</v>
      </c>
      <c r="AI24" s="84"/>
      <c r="AJ24" s="84"/>
      <c r="AK24" s="82">
        <v>0.24299999999999999</v>
      </c>
      <c r="AL24" s="82">
        <v>0.24299999999999999</v>
      </c>
      <c r="AM24" s="82">
        <f t="shared" si="7"/>
        <v>0.48599999999999999</v>
      </c>
      <c r="AN24" s="82"/>
      <c r="AO24" s="82"/>
      <c r="AP24" s="81"/>
      <c r="AQ24" s="84"/>
      <c r="AR24" s="84"/>
      <c r="AS24" s="84"/>
      <c r="AT24" s="84">
        <f t="shared" si="4"/>
        <v>0</v>
      </c>
      <c r="AU24" s="84"/>
      <c r="AV24" s="84"/>
      <c r="AW24" s="84">
        <f t="shared" si="5"/>
        <v>0</v>
      </c>
      <c r="AX24" s="84"/>
      <c r="AY24" s="84"/>
      <c r="AZ24" s="82"/>
      <c r="BA24" s="82"/>
      <c r="BB24" s="82">
        <f t="shared" si="8"/>
        <v>0</v>
      </c>
      <c r="BC24" s="82"/>
      <c r="BD24" s="82"/>
      <c r="BE24" s="82">
        <f t="shared" si="9"/>
        <v>0</v>
      </c>
      <c r="BF24" s="94"/>
    </row>
    <row r="25" spans="1:58" ht="39" customHeight="1" x14ac:dyDescent="0.3">
      <c r="A25" s="75">
        <v>9</v>
      </c>
      <c r="B25" s="79" t="s">
        <v>65</v>
      </c>
      <c r="C25" s="77" t="s">
        <v>153</v>
      </c>
      <c r="D25" s="77" t="s">
        <v>156</v>
      </c>
      <c r="E25" s="85"/>
      <c r="F25" s="77" t="s">
        <v>157</v>
      </c>
      <c r="G25" s="78"/>
      <c r="H25" s="78"/>
      <c r="I25" s="78"/>
      <c r="J25" s="79">
        <f t="shared" si="13"/>
        <v>0</v>
      </c>
      <c r="K25" s="80">
        <v>0.4</v>
      </c>
      <c r="L25" s="81"/>
      <c r="M25" s="84"/>
      <c r="N25" s="84">
        <v>0.16</v>
      </c>
      <c r="O25" s="84"/>
      <c r="P25" s="84">
        <f t="shared" si="0"/>
        <v>0.16</v>
      </c>
      <c r="Q25" s="84" t="s">
        <v>156</v>
      </c>
      <c r="R25" s="84">
        <v>0</v>
      </c>
      <c r="S25" s="77" t="s">
        <v>157</v>
      </c>
      <c r="T25" s="84"/>
      <c r="U25" s="84"/>
      <c r="V25" s="82">
        <v>0.55000000000000004</v>
      </c>
      <c r="W25" s="82"/>
      <c r="X25" s="82">
        <f t="shared" si="6"/>
        <v>0.55000000000000004</v>
      </c>
      <c r="Y25" s="84">
        <v>0.45400000000000001</v>
      </c>
      <c r="Z25" s="84">
        <v>0</v>
      </c>
      <c r="AA25" s="81"/>
      <c r="AB25" s="84"/>
      <c r="AC25" s="84"/>
      <c r="AD25" s="84">
        <v>1.8</v>
      </c>
      <c r="AE25" s="84">
        <f t="shared" si="2"/>
        <v>1.8</v>
      </c>
      <c r="AF25" s="84">
        <v>0</v>
      </c>
      <c r="AG25" s="84">
        <v>0</v>
      </c>
      <c r="AH25" s="84">
        <f t="shared" si="3"/>
        <v>1.8</v>
      </c>
      <c r="AI25" s="84"/>
      <c r="AJ25" s="84"/>
      <c r="AK25" s="82">
        <v>0.26700000000000002</v>
      </c>
      <c r="AL25" s="82">
        <v>0.26700000000000002</v>
      </c>
      <c r="AM25" s="84">
        <f t="shared" si="7"/>
        <v>0.53400000000000003</v>
      </c>
      <c r="AN25" s="84"/>
      <c r="AO25" s="84"/>
      <c r="AP25" s="81"/>
      <c r="AQ25" s="84"/>
      <c r="AR25" s="84"/>
      <c r="AS25" s="84"/>
      <c r="AT25" s="84">
        <f t="shared" si="4"/>
        <v>0</v>
      </c>
      <c r="AU25" s="84"/>
      <c r="AV25" s="84"/>
      <c r="AW25" s="84">
        <f t="shared" si="5"/>
        <v>0</v>
      </c>
      <c r="AX25" s="84"/>
      <c r="AY25" s="84"/>
      <c r="AZ25" s="82"/>
      <c r="BA25" s="82"/>
      <c r="BB25" s="84">
        <f t="shared" si="8"/>
        <v>0</v>
      </c>
      <c r="BC25" s="84"/>
      <c r="BD25" s="84"/>
      <c r="BE25" s="82">
        <f t="shared" si="9"/>
        <v>0</v>
      </c>
      <c r="BF25" s="94"/>
    </row>
    <row r="26" spans="1:58" ht="18.75" x14ac:dyDescent="0.3">
      <c r="A26" s="75">
        <v>10</v>
      </c>
      <c r="B26" s="79" t="s">
        <v>32</v>
      </c>
      <c r="C26" s="85"/>
      <c r="D26" s="85"/>
      <c r="E26" s="85"/>
      <c r="F26" s="77">
        <f>C26+D26+E26</f>
        <v>0</v>
      </c>
      <c r="G26" s="78"/>
      <c r="H26" s="78"/>
      <c r="I26" s="78"/>
      <c r="J26" s="79">
        <f>G26+H26+I26</f>
        <v>0</v>
      </c>
      <c r="K26" s="80">
        <v>6.87</v>
      </c>
      <c r="L26" s="81"/>
      <c r="M26" s="84"/>
      <c r="N26" s="84"/>
      <c r="O26" s="84"/>
      <c r="P26" s="84">
        <f t="shared" si="0"/>
        <v>0</v>
      </c>
      <c r="Q26" s="84"/>
      <c r="R26" s="84"/>
      <c r="S26" s="84">
        <f t="shared" si="1"/>
        <v>0</v>
      </c>
      <c r="T26" s="84"/>
      <c r="U26" s="82"/>
      <c r="V26" s="84"/>
      <c r="W26" s="84"/>
      <c r="X26" s="82"/>
      <c r="Y26" s="84">
        <v>0.65900000000000003</v>
      </c>
      <c r="Z26" s="84">
        <v>0.30099999999999999</v>
      </c>
      <c r="AA26" s="81"/>
      <c r="AB26" s="84"/>
      <c r="AC26" s="84"/>
      <c r="AD26" s="84"/>
      <c r="AE26" s="84">
        <f t="shared" si="2"/>
        <v>0</v>
      </c>
      <c r="AF26" s="84"/>
      <c r="AG26" s="84"/>
      <c r="AH26" s="84">
        <f t="shared" si="3"/>
        <v>0</v>
      </c>
      <c r="AI26" s="84"/>
      <c r="AJ26" s="82"/>
      <c r="AK26" s="84"/>
      <c r="AL26" s="84"/>
      <c r="AM26" s="82">
        <f t="shared" si="7"/>
        <v>0</v>
      </c>
      <c r="AN26" s="84"/>
      <c r="AO26" s="84"/>
      <c r="AP26" s="81"/>
      <c r="AQ26" s="84"/>
      <c r="AR26" s="84"/>
      <c r="AS26" s="84"/>
      <c r="AT26" s="84">
        <f t="shared" si="4"/>
        <v>0</v>
      </c>
      <c r="AU26" s="84"/>
      <c r="AV26" s="84"/>
      <c r="AW26" s="84">
        <f t="shared" si="5"/>
        <v>0</v>
      </c>
      <c r="AX26" s="84"/>
      <c r="AY26" s="82">
        <v>0.51</v>
      </c>
      <c r="AZ26" s="84"/>
      <c r="BA26" s="84"/>
      <c r="BB26" s="82">
        <f t="shared" si="8"/>
        <v>0.51</v>
      </c>
      <c r="BC26" s="84"/>
      <c r="BD26" s="84"/>
      <c r="BE26" s="82">
        <f t="shared" si="9"/>
        <v>0.51</v>
      </c>
      <c r="BF26" s="94"/>
    </row>
    <row r="27" spans="1:58" ht="18.75" x14ac:dyDescent="0.3">
      <c r="A27" s="75">
        <v>11</v>
      </c>
      <c r="B27" s="79" t="s">
        <v>40</v>
      </c>
      <c r="C27" s="85"/>
      <c r="D27" s="85"/>
      <c r="E27" s="85"/>
      <c r="F27" s="77">
        <f t="shared" ref="F27:F29" si="14">C27+D27+E27</f>
        <v>0</v>
      </c>
      <c r="G27" s="78"/>
      <c r="H27" s="78"/>
      <c r="I27" s="78"/>
      <c r="J27" s="79">
        <f t="shared" ref="J27:J29" si="15">G27+H27+I27</f>
        <v>0</v>
      </c>
      <c r="K27" s="80">
        <v>0</v>
      </c>
      <c r="L27" s="81"/>
      <c r="M27" s="84"/>
      <c r="N27" s="84"/>
      <c r="O27" s="84"/>
      <c r="P27" s="84">
        <f t="shared" si="0"/>
        <v>0</v>
      </c>
      <c r="Q27" s="84"/>
      <c r="R27" s="84"/>
      <c r="S27" s="84">
        <f t="shared" si="1"/>
        <v>0</v>
      </c>
      <c r="T27" s="84"/>
      <c r="U27" s="84"/>
      <c r="V27" s="84"/>
      <c r="W27" s="84"/>
      <c r="X27" s="84"/>
      <c r="Y27" s="84"/>
      <c r="Z27" s="84"/>
      <c r="AA27" s="81"/>
      <c r="AB27" s="84"/>
      <c r="AC27" s="84"/>
      <c r="AD27" s="84"/>
      <c r="AE27" s="84">
        <f t="shared" si="2"/>
        <v>0</v>
      </c>
      <c r="AF27" s="84"/>
      <c r="AG27" s="84"/>
      <c r="AH27" s="84">
        <f t="shared" si="3"/>
        <v>0</v>
      </c>
      <c r="AI27" s="84"/>
      <c r="AJ27" s="84"/>
      <c r="AK27" s="84"/>
      <c r="AL27" s="84"/>
      <c r="AM27" s="84">
        <f t="shared" si="7"/>
        <v>0</v>
      </c>
      <c r="AN27" s="84"/>
      <c r="AO27" s="84"/>
      <c r="AP27" s="81"/>
      <c r="AQ27" s="84"/>
      <c r="AR27" s="84"/>
      <c r="AS27" s="84"/>
      <c r="AT27" s="84">
        <f t="shared" si="4"/>
        <v>0</v>
      </c>
      <c r="AU27" s="84"/>
      <c r="AV27" s="84"/>
      <c r="AW27" s="84">
        <f t="shared" si="5"/>
        <v>0</v>
      </c>
      <c r="AX27" s="84"/>
      <c r="AY27" s="84"/>
      <c r="AZ27" s="84"/>
      <c r="BA27" s="84"/>
      <c r="BB27" s="84">
        <f t="shared" si="8"/>
        <v>0</v>
      </c>
      <c r="BC27" s="84"/>
      <c r="BD27" s="84"/>
      <c r="BE27" s="84">
        <f t="shared" si="9"/>
        <v>0</v>
      </c>
      <c r="BF27" s="94"/>
    </row>
    <row r="28" spans="1:58" ht="18.75" x14ac:dyDescent="0.3">
      <c r="A28" s="75">
        <v>12</v>
      </c>
      <c r="B28" s="79" t="s">
        <v>41</v>
      </c>
      <c r="C28" s="85"/>
      <c r="D28" s="85"/>
      <c r="E28" s="85"/>
      <c r="F28" s="77">
        <f t="shared" si="14"/>
        <v>0</v>
      </c>
      <c r="G28" s="78"/>
      <c r="H28" s="78"/>
      <c r="I28" s="78"/>
      <c r="J28" s="79">
        <f t="shared" si="15"/>
        <v>0</v>
      </c>
      <c r="K28" s="80">
        <v>0</v>
      </c>
      <c r="L28" s="81"/>
      <c r="M28" s="84"/>
      <c r="N28" s="84"/>
      <c r="O28" s="84"/>
      <c r="P28" s="84">
        <f t="shared" si="0"/>
        <v>0</v>
      </c>
      <c r="Q28" s="84"/>
      <c r="R28" s="84"/>
      <c r="S28" s="84">
        <f t="shared" si="1"/>
        <v>0</v>
      </c>
      <c r="T28" s="84"/>
      <c r="U28" s="84"/>
      <c r="V28" s="84"/>
      <c r="W28" s="84"/>
      <c r="X28" s="84"/>
      <c r="Y28" s="84"/>
      <c r="Z28" s="84"/>
      <c r="AA28" s="81"/>
      <c r="AB28" s="84"/>
      <c r="AC28" s="84"/>
      <c r="AD28" s="84"/>
      <c r="AE28" s="84">
        <f t="shared" si="2"/>
        <v>0</v>
      </c>
      <c r="AF28" s="84"/>
      <c r="AG28" s="84"/>
      <c r="AH28" s="84">
        <f t="shared" si="3"/>
        <v>0</v>
      </c>
      <c r="AI28" s="84"/>
      <c r="AJ28" s="84"/>
      <c r="AK28" s="84"/>
      <c r="AL28" s="84"/>
      <c r="AM28" s="84">
        <f t="shared" si="7"/>
        <v>0</v>
      </c>
      <c r="AN28" s="84"/>
      <c r="AO28" s="84"/>
      <c r="AP28" s="81"/>
      <c r="AQ28" s="84"/>
      <c r="AR28" s="84"/>
      <c r="AS28" s="84"/>
      <c r="AT28" s="84">
        <f t="shared" si="4"/>
        <v>0</v>
      </c>
      <c r="AU28" s="84"/>
      <c r="AV28" s="84"/>
      <c r="AW28" s="84">
        <f t="shared" si="5"/>
        <v>0</v>
      </c>
      <c r="AX28" s="84"/>
      <c r="AY28" s="84"/>
      <c r="AZ28" s="84"/>
      <c r="BA28" s="84"/>
      <c r="BB28" s="84">
        <f t="shared" si="8"/>
        <v>0</v>
      </c>
      <c r="BC28" s="84"/>
      <c r="BD28" s="84"/>
      <c r="BE28" s="84">
        <f t="shared" si="9"/>
        <v>0</v>
      </c>
      <c r="BF28" s="94"/>
    </row>
    <row r="29" spans="1:58" ht="47.25" x14ac:dyDescent="0.3">
      <c r="A29" s="75">
        <v>13</v>
      </c>
      <c r="B29" s="79" t="s">
        <v>39</v>
      </c>
      <c r="C29" s="85"/>
      <c r="D29" s="85"/>
      <c r="E29" s="85"/>
      <c r="F29" s="77">
        <f t="shared" si="14"/>
        <v>0</v>
      </c>
      <c r="G29" s="78"/>
      <c r="H29" s="78"/>
      <c r="I29" s="78"/>
      <c r="J29" s="79">
        <f t="shared" si="15"/>
        <v>0</v>
      </c>
      <c r="K29" s="80">
        <v>0</v>
      </c>
      <c r="L29" s="81"/>
      <c r="M29" s="84"/>
      <c r="N29" s="84"/>
      <c r="O29" s="84"/>
      <c r="P29" s="84">
        <f t="shared" si="0"/>
        <v>0</v>
      </c>
      <c r="Q29" s="84"/>
      <c r="R29" s="84"/>
      <c r="S29" s="84">
        <f t="shared" si="1"/>
        <v>0</v>
      </c>
      <c r="T29" s="84"/>
      <c r="U29" s="84"/>
      <c r="V29" s="84"/>
      <c r="W29" s="84"/>
      <c r="X29" s="84"/>
      <c r="Y29" s="84"/>
      <c r="Z29" s="84"/>
      <c r="AA29" s="81"/>
      <c r="AB29" s="84"/>
      <c r="AC29" s="84"/>
      <c r="AD29" s="84"/>
      <c r="AE29" s="84">
        <f t="shared" si="2"/>
        <v>0</v>
      </c>
      <c r="AF29" s="84"/>
      <c r="AG29" s="84"/>
      <c r="AH29" s="84">
        <f t="shared" si="3"/>
        <v>0</v>
      </c>
      <c r="AI29" s="84"/>
      <c r="AJ29" s="84"/>
      <c r="AK29" s="84"/>
      <c r="AL29" s="84"/>
      <c r="AM29" s="84">
        <f t="shared" si="7"/>
        <v>0</v>
      </c>
      <c r="AN29" s="84"/>
      <c r="AO29" s="84"/>
      <c r="AP29" s="81"/>
      <c r="AQ29" s="84"/>
      <c r="AR29" s="84"/>
      <c r="AS29" s="84"/>
      <c r="AT29" s="84">
        <f t="shared" si="4"/>
        <v>0</v>
      </c>
      <c r="AU29" s="84"/>
      <c r="AV29" s="84"/>
      <c r="AW29" s="84">
        <f t="shared" si="5"/>
        <v>0</v>
      </c>
      <c r="AX29" s="84"/>
      <c r="AY29" s="84"/>
      <c r="AZ29" s="84"/>
      <c r="BA29" s="84"/>
      <c r="BB29" s="84">
        <f t="shared" si="8"/>
        <v>0</v>
      </c>
      <c r="BC29" s="84"/>
      <c r="BD29" s="84"/>
      <c r="BE29" s="84">
        <f t="shared" si="9"/>
        <v>0</v>
      </c>
      <c r="BF29" s="94"/>
    </row>
    <row r="30" spans="1:58" ht="31.5" x14ac:dyDescent="0.3">
      <c r="A30" s="75">
        <v>14</v>
      </c>
      <c r="B30" s="79" t="s">
        <v>72</v>
      </c>
      <c r="C30" s="85"/>
      <c r="D30" s="85"/>
      <c r="E30" s="85"/>
      <c r="F30" s="77">
        <f>C30+D30+E30</f>
        <v>0</v>
      </c>
      <c r="G30" s="78"/>
      <c r="H30" s="78"/>
      <c r="I30" s="78"/>
      <c r="J30" s="79">
        <f>G30+H30+I30</f>
        <v>0</v>
      </c>
      <c r="K30" s="80">
        <v>0</v>
      </c>
      <c r="L30" s="81"/>
      <c r="M30" s="84"/>
      <c r="N30" s="84"/>
      <c r="O30" s="84"/>
      <c r="P30" s="84">
        <f t="shared" si="0"/>
        <v>0</v>
      </c>
      <c r="Q30" s="84"/>
      <c r="R30" s="84"/>
      <c r="S30" s="84">
        <f t="shared" si="1"/>
        <v>0</v>
      </c>
      <c r="T30" s="84"/>
      <c r="U30" s="84"/>
      <c r="V30" s="84"/>
      <c r="W30" s="84"/>
      <c r="X30" s="84"/>
      <c r="Y30" s="84"/>
      <c r="Z30" s="84"/>
      <c r="AA30" s="81"/>
      <c r="AB30" s="84"/>
      <c r="AC30" s="84"/>
      <c r="AD30" s="84"/>
      <c r="AE30" s="84">
        <f t="shared" si="2"/>
        <v>0</v>
      </c>
      <c r="AF30" s="84"/>
      <c r="AG30" s="84"/>
      <c r="AH30" s="84">
        <f t="shared" si="3"/>
        <v>0</v>
      </c>
      <c r="AI30" s="84"/>
      <c r="AJ30" s="84"/>
      <c r="AK30" s="84"/>
      <c r="AL30" s="84"/>
      <c r="AM30" s="84">
        <f t="shared" si="7"/>
        <v>0</v>
      </c>
      <c r="AN30" s="84"/>
      <c r="AO30" s="84"/>
      <c r="AP30" s="81"/>
      <c r="AQ30" s="84"/>
      <c r="AR30" s="84"/>
      <c r="AS30" s="84"/>
      <c r="AT30" s="84">
        <f t="shared" si="4"/>
        <v>0</v>
      </c>
      <c r="AU30" s="84"/>
      <c r="AV30" s="84"/>
      <c r="AW30" s="84">
        <f t="shared" si="5"/>
        <v>0</v>
      </c>
      <c r="AX30" s="84"/>
      <c r="AY30" s="84"/>
      <c r="AZ30" s="84"/>
      <c r="BA30" s="84"/>
      <c r="BB30" s="84">
        <f t="shared" si="8"/>
        <v>0</v>
      </c>
      <c r="BC30" s="84"/>
      <c r="BD30" s="84"/>
      <c r="BE30" s="84">
        <f t="shared" si="9"/>
        <v>0</v>
      </c>
      <c r="BF30" s="94"/>
    </row>
    <row r="31" spans="1:58" ht="18.75" x14ac:dyDescent="0.3">
      <c r="A31" s="75">
        <v>15</v>
      </c>
      <c r="B31" s="79" t="s">
        <v>33</v>
      </c>
      <c r="C31" s="85"/>
      <c r="D31" s="85"/>
      <c r="E31" s="85"/>
      <c r="F31" s="77">
        <f t="shared" ref="F31:F36" si="16">C31+D31+E31</f>
        <v>0</v>
      </c>
      <c r="G31" s="78"/>
      <c r="H31" s="78"/>
      <c r="I31" s="78"/>
      <c r="J31" s="79">
        <f t="shared" ref="J31:J36" si="17">G31+H31+I31</f>
        <v>0</v>
      </c>
      <c r="K31" s="80">
        <v>2.2160000000000002</v>
      </c>
      <c r="L31" s="81"/>
      <c r="M31" s="84"/>
      <c r="N31" s="84"/>
      <c r="O31" s="84"/>
      <c r="P31" s="84">
        <f t="shared" si="0"/>
        <v>0</v>
      </c>
      <c r="Q31" s="84"/>
      <c r="R31" s="84"/>
      <c r="S31" s="84">
        <f t="shared" si="1"/>
        <v>0</v>
      </c>
      <c r="T31" s="84"/>
      <c r="U31" s="82"/>
      <c r="V31" s="82">
        <v>1.3080000000000001</v>
      </c>
      <c r="W31" s="82">
        <v>1.3080000000000001</v>
      </c>
      <c r="X31" s="82">
        <f>T31+U31+V31+W31-0.001</f>
        <v>2.6150000000000002</v>
      </c>
      <c r="Y31" s="82"/>
      <c r="Z31" s="82"/>
      <c r="AA31" s="81"/>
      <c r="AB31" s="84"/>
      <c r="AC31" s="84"/>
      <c r="AD31" s="84"/>
      <c r="AE31" s="84">
        <f t="shared" si="2"/>
        <v>0</v>
      </c>
      <c r="AF31" s="84"/>
      <c r="AG31" s="84"/>
      <c r="AH31" s="84">
        <f t="shared" si="3"/>
        <v>0</v>
      </c>
      <c r="AI31" s="84"/>
      <c r="AJ31" s="82"/>
      <c r="AK31" s="82"/>
      <c r="AL31" s="82"/>
      <c r="AM31" s="82">
        <f t="shared" si="7"/>
        <v>0</v>
      </c>
      <c r="AN31" s="82"/>
      <c r="AO31" s="82"/>
      <c r="AP31" s="81"/>
      <c r="AQ31" s="84"/>
      <c r="AR31" s="84"/>
      <c r="AS31" s="84"/>
      <c r="AT31" s="84">
        <f t="shared" si="4"/>
        <v>0</v>
      </c>
      <c r="AU31" s="84"/>
      <c r="AV31" s="84"/>
      <c r="AW31" s="84">
        <f t="shared" si="5"/>
        <v>0</v>
      </c>
      <c r="AX31" s="84"/>
      <c r="AY31" s="82"/>
      <c r="AZ31" s="82"/>
      <c r="BA31" s="82"/>
      <c r="BB31" s="82">
        <f t="shared" si="8"/>
        <v>0</v>
      </c>
      <c r="BC31" s="82"/>
      <c r="BD31" s="82"/>
      <c r="BE31" s="82">
        <f t="shared" si="9"/>
        <v>0</v>
      </c>
      <c r="BF31" s="94"/>
    </row>
    <row r="32" spans="1:58" ht="31.5" x14ac:dyDescent="0.3">
      <c r="A32" s="75">
        <v>16</v>
      </c>
      <c r="B32" s="79" t="s">
        <v>66</v>
      </c>
      <c r="C32" s="85"/>
      <c r="D32" s="85"/>
      <c r="E32" s="85"/>
      <c r="F32" s="77">
        <f t="shared" si="16"/>
        <v>0</v>
      </c>
      <c r="G32" s="78"/>
      <c r="H32" s="78"/>
      <c r="I32" s="78"/>
      <c r="J32" s="79">
        <f t="shared" si="17"/>
        <v>0</v>
      </c>
      <c r="K32" s="80">
        <v>0.35499999999999998</v>
      </c>
      <c r="L32" s="81"/>
      <c r="M32" s="84"/>
      <c r="N32" s="84"/>
      <c r="O32" s="84"/>
      <c r="P32" s="84">
        <f t="shared" si="0"/>
        <v>0</v>
      </c>
      <c r="Q32" s="84"/>
      <c r="R32" s="84"/>
      <c r="S32" s="84">
        <f t="shared" si="1"/>
        <v>0</v>
      </c>
      <c r="T32" s="84"/>
      <c r="U32" s="82"/>
      <c r="V32" s="82"/>
      <c r="W32" s="82"/>
      <c r="X32" s="82">
        <f>T32+U32+V32+W32</f>
        <v>0</v>
      </c>
      <c r="Y32" s="82"/>
      <c r="Z32" s="82"/>
      <c r="AA32" s="81"/>
      <c r="AB32" s="84"/>
      <c r="AC32" s="84"/>
      <c r="AD32" s="84">
        <v>0.6</v>
      </c>
      <c r="AE32" s="84">
        <f t="shared" si="2"/>
        <v>0.6</v>
      </c>
      <c r="AF32" s="84"/>
      <c r="AG32" s="84"/>
      <c r="AH32" s="84">
        <f t="shared" si="3"/>
        <v>0.6</v>
      </c>
      <c r="AI32" s="84"/>
      <c r="AJ32" s="82">
        <v>0.21</v>
      </c>
      <c r="AK32" s="82"/>
      <c r="AL32" s="82">
        <v>0.21</v>
      </c>
      <c r="AM32" s="82">
        <f>AI32+AJ32+AK32+AL32-0.001</f>
        <v>0.41899999999999998</v>
      </c>
      <c r="AN32" s="82">
        <v>7.5739999999999998</v>
      </c>
      <c r="AO32" s="82"/>
      <c r="AP32" s="81"/>
      <c r="AQ32" s="84"/>
      <c r="AR32" s="84"/>
      <c r="AS32" s="84">
        <v>1.4</v>
      </c>
      <c r="AT32" s="84">
        <f t="shared" si="4"/>
        <v>1.4</v>
      </c>
      <c r="AU32" s="84"/>
      <c r="AV32" s="84"/>
      <c r="AW32" s="84">
        <f t="shared" si="5"/>
        <v>1.4</v>
      </c>
      <c r="AX32" s="84"/>
      <c r="AY32" s="82"/>
      <c r="AZ32" s="82"/>
      <c r="BA32" s="82">
        <v>7.5739999999999998</v>
      </c>
      <c r="BB32" s="82">
        <f t="shared" si="8"/>
        <v>7.5739999999999998</v>
      </c>
      <c r="BC32" s="82">
        <v>16.568999999999999</v>
      </c>
      <c r="BD32" s="82"/>
      <c r="BE32" s="82">
        <f t="shared" si="9"/>
        <v>24.143000000000001</v>
      </c>
      <c r="BF32" s="94"/>
    </row>
    <row r="33" spans="1:58" ht="18.75" x14ac:dyDescent="0.3">
      <c r="A33" s="75">
        <v>17</v>
      </c>
      <c r="B33" s="79" t="s">
        <v>158</v>
      </c>
      <c r="C33" s="77"/>
      <c r="D33" s="77"/>
      <c r="E33" s="85"/>
      <c r="F33" s="77">
        <f t="shared" si="16"/>
        <v>0</v>
      </c>
      <c r="G33" s="78"/>
      <c r="H33" s="78"/>
      <c r="I33" s="78"/>
      <c r="J33" s="79">
        <f t="shared" si="17"/>
        <v>0</v>
      </c>
      <c r="K33" s="80">
        <v>40.668999999999997</v>
      </c>
      <c r="L33" s="81"/>
      <c r="M33" s="84"/>
      <c r="N33" s="84"/>
      <c r="O33" s="84"/>
      <c r="P33" s="84">
        <f t="shared" si="0"/>
        <v>0</v>
      </c>
      <c r="Q33" s="84"/>
      <c r="R33" s="84"/>
      <c r="S33" s="84"/>
      <c r="T33" s="84"/>
      <c r="U33" s="82"/>
      <c r="V33" s="82"/>
      <c r="W33" s="82"/>
      <c r="X33" s="82">
        <f t="shared" ref="X33:X34" si="18">T33+U33+V33+W33</f>
        <v>0</v>
      </c>
      <c r="Y33" s="82">
        <v>0.51</v>
      </c>
      <c r="Z33" s="82"/>
      <c r="AA33" s="81"/>
      <c r="AB33" s="84"/>
      <c r="AC33" s="84"/>
      <c r="AD33" s="84"/>
      <c r="AE33" s="84">
        <f t="shared" si="2"/>
        <v>0</v>
      </c>
      <c r="AF33" s="84">
        <v>12.6</v>
      </c>
      <c r="AG33" s="84"/>
      <c r="AH33" s="84"/>
      <c r="AI33" s="84"/>
      <c r="AJ33" s="82"/>
      <c r="AK33" s="82"/>
      <c r="AL33" s="82"/>
      <c r="AM33" s="82">
        <f t="shared" si="7"/>
        <v>0</v>
      </c>
      <c r="AN33" s="82">
        <v>3.335</v>
      </c>
      <c r="AO33" s="82"/>
      <c r="AP33" s="81"/>
      <c r="AQ33" s="84"/>
      <c r="AR33" s="84"/>
      <c r="AS33" s="84"/>
      <c r="AT33" s="84"/>
      <c r="AU33" s="84"/>
      <c r="AV33" s="84"/>
      <c r="AW33" s="84"/>
      <c r="AX33" s="84"/>
      <c r="AY33" s="82"/>
      <c r="AZ33" s="82"/>
      <c r="BA33" s="82"/>
      <c r="BB33" s="82"/>
      <c r="BC33" s="82"/>
      <c r="BD33" s="82"/>
      <c r="BE33" s="82"/>
      <c r="BF33" s="94"/>
    </row>
    <row r="34" spans="1:58" ht="18.75" x14ac:dyDescent="0.3">
      <c r="A34" s="75">
        <v>18</v>
      </c>
      <c r="B34" s="79" t="s">
        <v>159</v>
      </c>
      <c r="C34" s="77"/>
      <c r="D34" s="77"/>
      <c r="E34" s="85"/>
      <c r="F34" s="77">
        <f t="shared" si="16"/>
        <v>0</v>
      </c>
      <c r="G34" s="78"/>
      <c r="H34" s="78"/>
      <c r="I34" s="78"/>
      <c r="J34" s="79">
        <f t="shared" si="17"/>
        <v>0</v>
      </c>
      <c r="K34" s="80">
        <v>56.88</v>
      </c>
      <c r="L34" s="81"/>
      <c r="M34" s="84"/>
      <c r="N34" s="84"/>
      <c r="O34" s="84"/>
      <c r="P34" s="84">
        <f t="shared" si="0"/>
        <v>0</v>
      </c>
      <c r="Q34" s="84"/>
      <c r="R34" s="84"/>
      <c r="S34" s="84"/>
      <c r="T34" s="84"/>
      <c r="U34" s="82"/>
      <c r="V34" s="82"/>
      <c r="W34" s="82"/>
      <c r="X34" s="82">
        <f t="shared" si="18"/>
        <v>0</v>
      </c>
      <c r="Y34" s="82">
        <v>0.71299999999999997</v>
      </c>
      <c r="Z34" s="82"/>
      <c r="AA34" s="81"/>
      <c r="AB34" s="84"/>
      <c r="AC34" s="84"/>
      <c r="AD34" s="84"/>
      <c r="AE34" s="84">
        <f t="shared" si="2"/>
        <v>0</v>
      </c>
      <c r="AF34" s="84">
        <v>20</v>
      </c>
      <c r="AG34" s="84"/>
      <c r="AH34" s="84"/>
      <c r="AI34" s="84"/>
      <c r="AJ34" s="82"/>
      <c r="AK34" s="82"/>
      <c r="AL34" s="82"/>
      <c r="AM34" s="82">
        <f t="shared" si="7"/>
        <v>0</v>
      </c>
      <c r="AN34" s="82">
        <v>4.665</v>
      </c>
      <c r="AO34" s="82"/>
      <c r="AP34" s="81"/>
      <c r="AQ34" s="84"/>
      <c r="AR34" s="84"/>
      <c r="AS34" s="84"/>
      <c r="AT34" s="84"/>
      <c r="AU34" s="84"/>
      <c r="AV34" s="84"/>
      <c r="AW34" s="84"/>
      <c r="AX34" s="84"/>
      <c r="AY34" s="82"/>
      <c r="AZ34" s="82"/>
      <c r="BA34" s="82"/>
      <c r="BB34" s="82"/>
      <c r="BC34" s="82"/>
      <c r="BD34" s="82"/>
      <c r="BE34" s="82"/>
      <c r="BF34" s="94"/>
    </row>
    <row r="35" spans="1:58" ht="47.25" x14ac:dyDescent="0.3">
      <c r="A35" s="75">
        <v>19</v>
      </c>
      <c r="B35" s="79" t="s">
        <v>39</v>
      </c>
      <c r="C35" s="77"/>
      <c r="D35" s="77"/>
      <c r="E35" s="85"/>
      <c r="F35" s="77">
        <f t="shared" si="16"/>
        <v>0</v>
      </c>
      <c r="G35" s="78"/>
      <c r="H35" s="78"/>
      <c r="I35" s="78"/>
      <c r="J35" s="79">
        <f t="shared" si="17"/>
        <v>0</v>
      </c>
      <c r="K35" s="80">
        <v>0.158</v>
      </c>
      <c r="L35" s="81"/>
      <c r="M35" s="84"/>
      <c r="N35" s="84"/>
      <c r="O35" s="84"/>
      <c r="P35" s="84">
        <f t="shared" si="0"/>
        <v>0</v>
      </c>
      <c r="Q35" s="84">
        <v>6.3E-2</v>
      </c>
      <c r="R35" s="84"/>
      <c r="S35" s="84"/>
      <c r="T35" s="84"/>
      <c r="U35" s="82"/>
      <c r="V35" s="82"/>
      <c r="W35" s="82"/>
      <c r="X35" s="82">
        <f>T35+U35+V35+W35</f>
        <v>0</v>
      </c>
      <c r="Y35" s="82">
        <v>0.03</v>
      </c>
      <c r="Z35" s="82"/>
      <c r="AA35" s="81"/>
      <c r="AB35" s="84"/>
      <c r="AC35" s="84"/>
      <c r="AD35" s="84"/>
      <c r="AE35" s="84"/>
      <c r="AF35" s="84"/>
      <c r="AG35" s="84"/>
      <c r="AH35" s="84"/>
      <c r="AI35" s="84"/>
      <c r="AJ35" s="82"/>
      <c r="AK35" s="82"/>
      <c r="AL35" s="82"/>
      <c r="AM35" s="82">
        <f t="shared" si="7"/>
        <v>0</v>
      </c>
      <c r="AN35" s="82"/>
      <c r="AO35" s="82"/>
      <c r="AP35" s="81"/>
      <c r="AQ35" s="84"/>
      <c r="AR35" s="84"/>
      <c r="AS35" s="84"/>
      <c r="AT35" s="84"/>
      <c r="AU35" s="84"/>
      <c r="AV35" s="84"/>
      <c r="AW35" s="84"/>
      <c r="AX35" s="84"/>
      <c r="AY35" s="82"/>
      <c r="AZ35" s="82"/>
      <c r="BA35" s="82"/>
      <c r="BB35" s="82"/>
      <c r="BC35" s="82"/>
      <c r="BD35" s="82"/>
      <c r="BE35" s="82"/>
      <c r="BF35" s="94"/>
    </row>
    <row r="36" spans="1:58" ht="31.5" x14ac:dyDescent="0.3">
      <c r="A36" s="75">
        <v>20</v>
      </c>
      <c r="B36" s="79" t="s">
        <v>72</v>
      </c>
      <c r="C36" s="77"/>
      <c r="D36" s="77"/>
      <c r="E36" s="85"/>
      <c r="F36" s="77">
        <f t="shared" si="16"/>
        <v>0</v>
      </c>
      <c r="G36" s="78"/>
      <c r="H36" s="78"/>
      <c r="I36" s="78"/>
      <c r="J36" s="79">
        <f t="shared" si="17"/>
        <v>0</v>
      </c>
      <c r="K36" s="80">
        <v>10.295</v>
      </c>
      <c r="L36" s="81"/>
      <c r="M36" s="84"/>
      <c r="N36" s="84"/>
      <c r="O36" s="84"/>
      <c r="P36" s="84">
        <f t="shared" si="0"/>
        <v>0</v>
      </c>
      <c r="Q36" s="84">
        <v>0.161</v>
      </c>
      <c r="R36" s="84">
        <v>0.83</v>
      </c>
      <c r="S36" s="84"/>
      <c r="T36" s="84"/>
      <c r="U36" s="82"/>
      <c r="V36" s="82"/>
      <c r="W36" s="82"/>
      <c r="X36" s="82">
        <f>T36+U36+V36+W36</f>
        <v>0</v>
      </c>
      <c r="Y36" s="82"/>
      <c r="Z36" s="82"/>
      <c r="AA36" s="81"/>
      <c r="AB36" s="84"/>
      <c r="AC36" s="84"/>
      <c r="AD36" s="84"/>
      <c r="AE36" s="84"/>
      <c r="AF36" s="84"/>
      <c r="AG36" s="84"/>
      <c r="AH36" s="84"/>
      <c r="AI36" s="84"/>
      <c r="AJ36" s="82"/>
      <c r="AK36" s="82"/>
      <c r="AL36" s="82"/>
      <c r="AM36" s="82">
        <f t="shared" si="7"/>
        <v>0</v>
      </c>
      <c r="AN36" s="82"/>
      <c r="AO36" s="82"/>
      <c r="AP36" s="81"/>
      <c r="AQ36" s="84"/>
      <c r="AR36" s="84"/>
      <c r="AS36" s="84"/>
      <c r="AT36" s="84"/>
      <c r="AU36" s="84"/>
      <c r="AV36" s="84"/>
      <c r="AW36" s="84"/>
      <c r="AX36" s="84"/>
      <c r="AY36" s="82"/>
      <c r="AZ36" s="82"/>
      <c r="BA36" s="82"/>
      <c r="BB36" s="82"/>
      <c r="BC36" s="82"/>
      <c r="BD36" s="82"/>
      <c r="BE36" s="82"/>
      <c r="BF36" s="94"/>
    </row>
    <row r="37" spans="1:58" x14ac:dyDescent="0.25">
      <c r="A37" s="110" t="s">
        <v>34</v>
      </c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2"/>
      <c r="BF37" s="94"/>
    </row>
    <row r="38" spans="1:58" ht="31.5" x14ac:dyDescent="0.25">
      <c r="A38" s="86">
        <v>1</v>
      </c>
      <c r="B38" s="79" t="s">
        <v>160</v>
      </c>
      <c r="C38" s="87"/>
      <c r="D38" s="76"/>
      <c r="E38" s="76"/>
      <c r="F38" s="77">
        <f>C38+D38+E38</f>
        <v>0</v>
      </c>
      <c r="G38" s="88"/>
      <c r="H38" s="79"/>
      <c r="I38" s="79"/>
      <c r="J38" s="79">
        <f>G38+H38+I38</f>
        <v>0</v>
      </c>
      <c r="K38" s="80">
        <v>0.99399999999999999</v>
      </c>
      <c r="L38" s="56"/>
      <c r="M38" s="56"/>
      <c r="N38" s="56"/>
      <c r="O38" s="56"/>
      <c r="P38" s="89">
        <f>L38+M38+N38+O38</f>
        <v>0</v>
      </c>
      <c r="Q38" s="89"/>
      <c r="R38" s="89"/>
      <c r="S38" s="89">
        <f>P38+Q38+R38</f>
        <v>0</v>
      </c>
      <c r="T38" s="90"/>
      <c r="U38" s="90"/>
      <c r="V38" s="90"/>
      <c r="W38" s="90"/>
      <c r="X38" s="90">
        <f>T38+U38+V38+W38</f>
        <v>0</v>
      </c>
      <c r="Y38" s="84">
        <v>1.4999999999999999E-2</v>
      </c>
      <c r="Z38" s="84">
        <v>0.08</v>
      </c>
      <c r="AA38" s="56"/>
      <c r="AB38" s="56"/>
      <c r="AC38" s="56"/>
      <c r="AD38" s="56"/>
      <c r="AE38" s="89">
        <f>AA38+AB38+AC38+AD38</f>
        <v>0</v>
      </c>
      <c r="AF38" s="89"/>
      <c r="AG38" s="89"/>
      <c r="AH38" s="89">
        <f>AE38+AF38+AG38</f>
        <v>0</v>
      </c>
      <c r="AI38" s="90"/>
      <c r="AJ38" s="90"/>
      <c r="AK38" s="90"/>
      <c r="AL38" s="90"/>
      <c r="AM38" s="90">
        <f>AI38+AJ38+AK38+AL38</f>
        <v>0</v>
      </c>
      <c r="AN38" s="90"/>
      <c r="AO38" s="90"/>
      <c r="AP38" s="56"/>
      <c r="AQ38" s="56"/>
      <c r="AR38" s="56"/>
      <c r="AS38" s="56"/>
      <c r="AT38" s="89">
        <f>AP38+AQ38+AR38+AS38</f>
        <v>0</v>
      </c>
      <c r="AU38" s="89"/>
      <c r="AV38" s="89"/>
      <c r="AW38" s="89">
        <f>AT38+AU38+AV38</f>
        <v>0</v>
      </c>
      <c r="AX38" s="90"/>
      <c r="AY38" s="90"/>
      <c r="AZ38" s="90"/>
      <c r="BA38" s="90"/>
      <c r="BB38" s="90">
        <f>AX38+AY38+AZ38+BA38</f>
        <v>0</v>
      </c>
      <c r="BC38" s="90"/>
      <c r="BD38" s="90"/>
      <c r="BE38" s="90">
        <f>BB38+BC38+BD38</f>
        <v>0</v>
      </c>
      <c r="BF38" s="94"/>
    </row>
    <row r="39" spans="1:58" x14ac:dyDescent="0.25">
      <c r="A39" s="110" t="s">
        <v>23</v>
      </c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2"/>
      <c r="BF39" s="94"/>
    </row>
    <row r="40" spans="1:58" ht="18.75" x14ac:dyDescent="0.25">
      <c r="A40" s="86">
        <v>1</v>
      </c>
      <c r="B40" s="79" t="s">
        <v>161</v>
      </c>
      <c r="C40" s="87"/>
      <c r="D40" s="76"/>
      <c r="E40" s="76"/>
      <c r="F40" s="91">
        <f>C40+D40+E40</f>
        <v>0</v>
      </c>
      <c r="G40" s="88"/>
      <c r="H40" s="79"/>
      <c r="I40" s="79"/>
      <c r="J40" s="79">
        <f>G40+H40+I40</f>
        <v>0</v>
      </c>
      <c r="K40" s="80"/>
      <c r="L40" s="56"/>
      <c r="M40" s="56"/>
      <c r="N40" s="56"/>
      <c r="O40" s="56"/>
      <c r="P40" s="89">
        <f>L40+M40+N40+O40</f>
        <v>0</v>
      </c>
      <c r="Q40" s="89"/>
      <c r="R40" s="89"/>
      <c r="S40" s="89">
        <f>P40+Q40+R40</f>
        <v>0</v>
      </c>
      <c r="T40" s="90"/>
      <c r="U40" s="90">
        <v>0.67900000000000005</v>
      </c>
      <c r="V40" s="90"/>
      <c r="W40" s="90"/>
      <c r="X40" s="90">
        <f>T40+U40+V40+W40</f>
        <v>0.67900000000000005</v>
      </c>
      <c r="Y40" s="84">
        <v>0</v>
      </c>
      <c r="Z40" s="84">
        <v>0</v>
      </c>
      <c r="AA40" s="56"/>
      <c r="AB40" s="56"/>
      <c r="AC40" s="56"/>
      <c r="AD40" s="56"/>
      <c r="AE40" s="89">
        <f>AA40+AB40+AC40+AD40</f>
        <v>0</v>
      </c>
      <c r="AF40" s="89"/>
      <c r="AG40" s="89"/>
      <c r="AH40" s="89">
        <f>AE40+AF40+AG40</f>
        <v>0</v>
      </c>
      <c r="AI40" s="90"/>
      <c r="AJ40" s="90"/>
      <c r="AK40" s="90"/>
      <c r="AL40" s="90"/>
      <c r="AM40" s="90">
        <f>AI40+AJ40+AK40+AL40</f>
        <v>0</v>
      </c>
      <c r="AN40" s="90"/>
      <c r="AO40" s="90"/>
      <c r="AP40" s="56"/>
      <c r="AQ40" s="56"/>
      <c r="AR40" s="56"/>
      <c r="AS40" s="56"/>
      <c r="AT40" s="89">
        <f>AP40+AQ40+AR40+AS40</f>
        <v>0</v>
      </c>
      <c r="AU40" s="89"/>
      <c r="AV40" s="89"/>
      <c r="AW40" s="89">
        <f>AT40+AU40+AV40</f>
        <v>0</v>
      </c>
      <c r="AX40" s="90"/>
      <c r="AY40" s="90"/>
      <c r="AZ40" s="90"/>
      <c r="BA40" s="90"/>
      <c r="BB40" s="90">
        <f>AX40+AY40+AZ40+BA40</f>
        <v>0</v>
      </c>
      <c r="BC40" s="90"/>
      <c r="BD40" s="90"/>
      <c r="BE40" s="90">
        <f>BB40+BC40+BD40</f>
        <v>0</v>
      </c>
      <c r="BF40" s="94"/>
    </row>
    <row r="41" spans="1:58" ht="18.75" x14ac:dyDescent="0.25">
      <c r="A41" s="86">
        <v>2</v>
      </c>
      <c r="B41" s="79" t="s">
        <v>162</v>
      </c>
      <c r="C41" s="87"/>
      <c r="D41" s="76"/>
      <c r="E41" s="76"/>
      <c r="F41" s="91">
        <f>C41+D41+E41</f>
        <v>0</v>
      </c>
      <c r="G41" s="88"/>
      <c r="H41" s="79"/>
      <c r="I41" s="79"/>
      <c r="J41" s="79">
        <f>G41+H41+I41</f>
        <v>0</v>
      </c>
      <c r="K41" s="80">
        <v>4.4610000000000003</v>
      </c>
      <c r="L41" s="56"/>
      <c r="M41" s="56"/>
      <c r="N41" s="56"/>
      <c r="O41" s="56"/>
      <c r="P41" s="89">
        <f>L41+M41+N41+O41</f>
        <v>0</v>
      </c>
      <c r="Q41" s="89"/>
      <c r="R41" s="89"/>
      <c r="S41" s="89">
        <f>P41+Q41+R41</f>
        <v>0</v>
      </c>
      <c r="T41" s="90"/>
      <c r="U41" s="90"/>
      <c r="V41" s="90"/>
      <c r="W41" s="90"/>
      <c r="X41" s="90">
        <f>T41+U41+V41+W41</f>
        <v>0</v>
      </c>
      <c r="Y41" s="84">
        <v>0.42799999999999999</v>
      </c>
      <c r="Z41" s="84">
        <v>0.19600000000000001</v>
      </c>
      <c r="AA41" s="56"/>
      <c r="AB41" s="56"/>
      <c r="AC41" s="56"/>
      <c r="AD41" s="56"/>
      <c r="AE41" s="89">
        <f>AA41+AB41+AC41+AD41</f>
        <v>0</v>
      </c>
      <c r="AF41" s="89"/>
      <c r="AG41" s="89"/>
      <c r="AH41" s="89">
        <f>AE41+AF41+AG41</f>
        <v>0</v>
      </c>
      <c r="AI41" s="90"/>
      <c r="AJ41" s="90"/>
      <c r="AK41" s="90"/>
      <c r="AL41" s="90"/>
      <c r="AM41" s="90">
        <f>AI41+AJ41+AK41+AL41</f>
        <v>0</v>
      </c>
      <c r="AN41" s="90"/>
      <c r="AO41" s="90"/>
      <c r="AP41" s="56"/>
      <c r="AQ41" s="56"/>
      <c r="AR41" s="56"/>
      <c r="AS41" s="56"/>
      <c r="AT41" s="89">
        <f>AP41+AQ41+AR41+AS41</f>
        <v>0</v>
      </c>
      <c r="AU41" s="89"/>
      <c r="AV41" s="89"/>
      <c r="AW41" s="89">
        <f>AT41+AU41+AV41</f>
        <v>0</v>
      </c>
      <c r="AX41" s="90"/>
      <c r="AY41" s="90"/>
      <c r="AZ41" s="90"/>
      <c r="BA41" s="90"/>
      <c r="BB41" s="90">
        <f>AX41+AY41+AZ41+BA41</f>
        <v>0</v>
      </c>
      <c r="BC41" s="90"/>
      <c r="BD41" s="90"/>
      <c r="BE41" s="90">
        <f>BB41+BC41+BD41</f>
        <v>0</v>
      </c>
      <c r="BF41" s="94"/>
    </row>
    <row r="42" spans="1:58" ht="18.75" x14ac:dyDescent="0.25">
      <c r="A42" s="86">
        <v>3</v>
      </c>
      <c r="B42" s="79" t="s">
        <v>163</v>
      </c>
      <c r="C42" s="87"/>
      <c r="D42" s="76"/>
      <c r="E42" s="76"/>
      <c r="F42" s="91">
        <f>C42+D42+E42</f>
        <v>0</v>
      </c>
      <c r="G42" s="88"/>
      <c r="H42" s="79"/>
      <c r="I42" s="79"/>
      <c r="J42" s="79">
        <f>G42+H42+I42</f>
        <v>0</v>
      </c>
      <c r="K42" s="80">
        <v>3.9</v>
      </c>
      <c r="L42" s="56"/>
      <c r="M42" s="56"/>
      <c r="N42" s="56"/>
      <c r="O42" s="56"/>
      <c r="P42" s="89">
        <f>L42+M42+N42+O42</f>
        <v>0</v>
      </c>
      <c r="Q42" s="89"/>
      <c r="R42" s="89"/>
      <c r="S42" s="89">
        <f>P42+Q42+R42</f>
        <v>0</v>
      </c>
      <c r="T42" s="90"/>
      <c r="U42" s="90"/>
      <c r="V42" s="90"/>
      <c r="W42" s="90"/>
      <c r="X42" s="90">
        <f>T42+U42+V42+W42</f>
        <v>0</v>
      </c>
      <c r="Y42" s="84">
        <v>0.374</v>
      </c>
      <c r="Z42" s="84">
        <v>0.17100000000000001</v>
      </c>
      <c r="AA42" s="56"/>
      <c r="AB42" s="56"/>
      <c r="AC42" s="56"/>
      <c r="AD42" s="56"/>
      <c r="AE42" s="89">
        <f>AA42+AB42+AC42+AD42</f>
        <v>0</v>
      </c>
      <c r="AF42" s="89"/>
      <c r="AG42" s="89"/>
      <c r="AH42" s="89">
        <f>AE42+AF42+AG42</f>
        <v>0</v>
      </c>
      <c r="AI42" s="90"/>
      <c r="AJ42" s="90"/>
      <c r="AK42" s="90"/>
      <c r="AL42" s="90"/>
      <c r="AM42" s="90">
        <f>AI42+AJ42+AK42+AL42</f>
        <v>0</v>
      </c>
      <c r="AN42" s="90"/>
      <c r="AO42" s="90"/>
      <c r="AP42" s="56"/>
      <c r="AQ42" s="56"/>
      <c r="AR42" s="56"/>
      <c r="AS42" s="56"/>
      <c r="AT42" s="89">
        <f>AP42+AQ42+AR42+AS42</f>
        <v>0</v>
      </c>
      <c r="AU42" s="89"/>
      <c r="AV42" s="89"/>
      <c r="AW42" s="89">
        <f>AT42+AU42+AV42</f>
        <v>0</v>
      </c>
      <c r="AX42" s="90"/>
      <c r="AY42" s="90"/>
      <c r="AZ42" s="90"/>
      <c r="BA42" s="90"/>
      <c r="BB42" s="90">
        <f>AX42+AY42+AZ42+BA42</f>
        <v>0</v>
      </c>
      <c r="BC42" s="90"/>
      <c r="BD42" s="90"/>
      <c r="BE42" s="90">
        <f>BB42+BC42+BD42</f>
        <v>0</v>
      </c>
      <c r="BF42" s="94"/>
    </row>
    <row r="43" spans="1:58" ht="63" x14ac:dyDescent="0.25">
      <c r="A43" s="86">
        <v>4</v>
      </c>
      <c r="B43" s="79" t="s">
        <v>164</v>
      </c>
      <c r="C43" s="87"/>
      <c r="D43" s="76"/>
      <c r="E43" s="76"/>
      <c r="F43" s="91">
        <f>C43+D43+E43</f>
        <v>0</v>
      </c>
      <c r="G43" s="88"/>
      <c r="H43" s="79"/>
      <c r="I43" s="79"/>
      <c r="J43" s="79">
        <f>G43+H43+I43</f>
        <v>0</v>
      </c>
      <c r="K43" s="80">
        <v>1.3580000000000001</v>
      </c>
      <c r="L43" s="56"/>
      <c r="M43" s="56"/>
      <c r="N43" s="56"/>
      <c r="O43" s="56"/>
      <c r="P43" s="89">
        <f>L43+M43+N43+O43</f>
        <v>0</v>
      </c>
      <c r="Q43" s="89"/>
      <c r="R43" s="89"/>
      <c r="S43" s="89">
        <f>P43+Q43+R43</f>
        <v>0</v>
      </c>
      <c r="T43" s="90"/>
      <c r="U43" s="90"/>
      <c r="V43" s="90"/>
      <c r="W43" s="90"/>
      <c r="X43" s="90">
        <f>T43+U43+V43+W43</f>
        <v>0</v>
      </c>
      <c r="Y43" s="84">
        <v>1.4379999999999999</v>
      </c>
      <c r="Z43" s="84">
        <v>0.65800000000000003</v>
      </c>
      <c r="AA43" s="56"/>
      <c r="AB43" s="56"/>
      <c r="AC43" s="56"/>
      <c r="AD43" s="56"/>
      <c r="AE43" s="89">
        <f>AA43+AB43+AC43+AD43</f>
        <v>0</v>
      </c>
      <c r="AF43" s="89"/>
      <c r="AG43" s="89"/>
      <c r="AH43" s="89">
        <f>AE43+AF43+AG43</f>
        <v>0</v>
      </c>
      <c r="AI43" s="90">
        <v>0.30199999999999999</v>
      </c>
      <c r="AJ43" s="90">
        <v>0.30199999999999999</v>
      </c>
      <c r="AK43" s="90">
        <v>0.30199999999999999</v>
      </c>
      <c r="AL43" s="90">
        <v>0.30199999999999999</v>
      </c>
      <c r="AM43" s="90">
        <f>AI43+AJ43+AK43+AL43</f>
        <v>1.208</v>
      </c>
      <c r="AN43" s="90"/>
      <c r="AO43" s="90"/>
      <c r="AP43" s="56"/>
      <c r="AQ43" s="56"/>
      <c r="AR43" s="56"/>
      <c r="AS43" s="56"/>
      <c r="AT43" s="89">
        <f>AP43+AQ43+AR43+AS43</f>
        <v>0</v>
      </c>
      <c r="AU43" s="89"/>
      <c r="AV43" s="89"/>
      <c r="AW43" s="89">
        <f>AT43+AU43+AV43</f>
        <v>0</v>
      </c>
      <c r="AX43" s="90"/>
      <c r="AY43" s="90">
        <f>2.83-AY25</f>
        <v>2.83</v>
      </c>
      <c r="AZ43" s="90"/>
      <c r="BA43" s="90"/>
      <c r="BB43" s="90">
        <f>AX43+AY43+AZ43+BA43</f>
        <v>2.83</v>
      </c>
      <c r="BC43" s="90"/>
      <c r="BD43" s="90"/>
      <c r="BE43" s="90">
        <f>BB43+BC43+BD43</f>
        <v>2.83</v>
      </c>
      <c r="BF43" s="94"/>
    </row>
    <row r="44" spans="1:58" x14ac:dyDescent="0.25">
      <c r="A44" s="110" t="s">
        <v>4</v>
      </c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2"/>
      <c r="BF44" s="94"/>
    </row>
    <row r="45" spans="1:58" ht="47.25" x14ac:dyDescent="0.25">
      <c r="A45" s="86">
        <v>1</v>
      </c>
      <c r="B45" s="79" t="s">
        <v>165</v>
      </c>
      <c r="C45" s="76"/>
      <c r="D45" s="76"/>
      <c r="E45" s="76"/>
      <c r="F45" s="77">
        <f>C45+D45+E45</f>
        <v>0</v>
      </c>
      <c r="G45" s="87"/>
      <c r="H45" s="76"/>
      <c r="I45" s="76"/>
      <c r="J45" s="76">
        <f>G45+H45+I45</f>
        <v>0</v>
      </c>
      <c r="K45" s="80">
        <v>3.0379999999999998</v>
      </c>
      <c r="L45" s="56"/>
      <c r="M45" s="56"/>
      <c r="N45" s="56"/>
      <c r="O45" s="56"/>
      <c r="P45" s="84">
        <f t="shared" ref="P45:P47" si="19">L45+M45+N45+O45</f>
        <v>0</v>
      </c>
      <c r="Q45" s="84"/>
      <c r="R45" s="84"/>
      <c r="S45" s="84">
        <f t="shared" ref="S45:S47" si="20">P45+Q45+R45</f>
        <v>0</v>
      </c>
      <c r="T45" s="84"/>
      <c r="U45" s="82">
        <v>3.585</v>
      </c>
      <c r="V45" s="82"/>
      <c r="W45" s="82"/>
      <c r="X45" s="82">
        <f t="shared" ref="X45:X47" si="21">T45+U45+V45+W45</f>
        <v>3.585</v>
      </c>
      <c r="Y45" s="82"/>
      <c r="Z45" s="82"/>
      <c r="AA45" s="56"/>
      <c r="AB45" s="56"/>
      <c r="AC45" s="56"/>
      <c r="AD45" s="56"/>
      <c r="AE45" s="84">
        <f t="shared" ref="AE45:AE47" si="22">AA45+AB45+AC45+AD45</f>
        <v>0</v>
      </c>
      <c r="AF45" s="84"/>
      <c r="AG45" s="84"/>
      <c r="AH45" s="84">
        <f t="shared" ref="AH45:AH47" si="23">AE45+AF45+AG45</f>
        <v>0</v>
      </c>
      <c r="AI45" s="84"/>
      <c r="AJ45" s="82"/>
      <c r="AK45" s="82"/>
      <c r="AL45" s="82"/>
      <c r="AM45" s="82">
        <f t="shared" ref="AM45:AM47" si="24">AI45+AJ45+AK45+AL45</f>
        <v>0</v>
      </c>
      <c r="AN45" s="82"/>
      <c r="AO45" s="82"/>
      <c r="AP45" s="56"/>
      <c r="AQ45" s="56"/>
      <c r="AR45" s="56"/>
      <c r="AS45" s="56"/>
      <c r="AT45" s="84">
        <f t="shared" ref="AT45:AT47" si="25">AP45+AQ45+AR45+AS45</f>
        <v>0</v>
      </c>
      <c r="AU45" s="84"/>
      <c r="AV45" s="84"/>
      <c r="AW45" s="84">
        <f t="shared" ref="AW45:AW47" si="26">AT45+AU45+AV45</f>
        <v>0</v>
      </c>
      <c r="AX45" s="84"/>
      <c r="AY45" s="82"/>
      <c r="AZ45" s="82"/>
      <c r="BA45" s="82"/>
      <c r="BB45" s="82">
        <f t="shared" ref="BB45:BB47" si="27">AX45+AY45+AZ45+BA45</f>
        <v>0</v>
      </c>
      <c r="BC45" s="82"/>
      <c r="BD45" s="82"/>
      <c r="BE45" s="82">
        <f t="shared" ref="BE45:BE47" si="28">BB45+BC45+BD45</f>
        <v>0</v>
      </c>
      <c r="BF45" s="94"/>
    </row>
    <row r="46" spans="1:58" ht="47.25" x14ac:dyDescent="0.25">
      <c r="A46" s="86">
        <v>2</v>
      </c>
      <c r="B46" s="79" t="s">
        <v>2</v>
      </c>
      <c r="C46" s="76"/>
      <c r="D46" s="76"/>
      <c r="E46" s="76"/>
      <c r="F46" s="77">
        <f>C46+D46+E46</f>
        <v>0</v>
      </c>
      <c r="G46" s="87"/>
      <c r="H46" s="76"/>
      <c r="I46" s="76"/>
      <c r="J46" s="76">
        <f>G46+H46+I46</f>
        <v>0</v>
      </c>
      <c r="K46" s="80">
        <f>12.113/1.18</f>
        <v>10.265254237288136</v>
      </c>
      <c r="L46" s="56"/>
      <c r="M46" s="56"/>
      <c r="N46" s="56"/>
      <c r="O46" s="56"/>
      <c r="P46" s="84">
        <f t="shared" si="19"/>
        <v>0</v>
      </c>
      <c r="Q46" s="84"/>
      <c r="R46" s="84"/>
      <c r="S46" s="84">
        <f t="shared" si="20"/>
        <v>0</v>
      </c>
      <c r="T46" s="84"/>
      <c r="U46" s="82"/>
      <c r="V46" s="82"/>
      <c r="W46" s="82">
        <f>U46</f>
        <v>0</v>
      </c>
      <c r="X46" s="82">
        <f t="shared" si="21"/>
        <v>0</v>
      </c>
      <c r="Y46" s="82"/>
      <c r="Z46" s="82"/>
      <c r="AA46" s="56"/>
      <c r="AB46" s="56"/>
      <c r="AC46" s="56"/>
      <c r="AD46" s="56"/>
      <c r="AE46" s="84">
        <f t="shared" si="22"/>
        <v>0</v>
      </c>
      <c r="AF46" s="84">
        <v>0.90100000000000002</v>
      </c>
      <c r="AG46" s="84"/>
      <c r="AH46" s="84">
        <f t="shared" si="23"/>
        <v>0.90100000000000002</v>
      </c>
      <c r="AI46" s="84"/>
      <c r="AJ46" s="82"/>
      <c r="AK46" s="82"/>
      <c r="AL46" s="82"/>
      <c r="AM46" s="82">
        <f t="shared" si="24"/>
        <v>0</v>
      </c>
      <c r="AN46" s="82"/>
      <c r="AO46" s="82"/>
      <c r="AP46" s="56"/>
      <c r="AQ46" s="56"/>
      <c r="AR46" s="56"/>
      <c r="AS46" s="56"/>
      <c r="AT46" s="84">
        <f t="shared" si="25"/>
        <v>0</v>
      </c>
      <c r="AU46" s="84"/>
      <c r="AV46" s="84"/>
      <c r="AW46" s="84">
        <f t="shared" si="26"/>
        <v>0</v>
      </c>
      <c r="AX46" s="84"/>
      <c r="AY46" s="82"/>
      <c r="AZ46" s="82"/>
      <c r="BA46" s="82"/>
      <c r="BB46" s="82">
        <f t="shared" si="27"/>
        <v>0</v>
      </c>
      <c r="BC46" s="82"/>
      <c r="BD46" s="82"/>
      <c r="BE46" s="82">
        <f t="shared" si="28"/>
        <v>0</v>
      </c>
      <c r="BF46" s="94"/>
    </row>
    <row r="47" spans="1:58" ht="31.5" x14ac:dyDescent="0.3">
      <c r="A47" s="86">
        <v>3</v>
      </c>
      <c r="B47" s="79" t="s">
        <v>166</v>
      </c>
      <c r="C47" s="87"/>
      <c r="D47" s="76"/>
      <c r="E47" s="76"/>
      <c r="F47" s="77">
        <f t="shared" ref="F47" si="29">C47+D47+E47</f>
        <v>0</v>
      </c>
      <c r="G47" s="87"/>
      <c r="H47" s="76"/>
      <c r="I47" s="76"/>
      <c r="J47" s="78">
        <f t="shared" ref="J47" si="30">G47+H47+I47</f>
        <v>0</v>
      </c>
      <c r="K47" s="80">
        <v>0.153</v>
      </c>
      <c r="L47" s="56"/>
      <c r="M47" s="56"/>
      <c r="N47" s="56"/>
      <c r="O47" s="56"/>
      <c r="P47" s="81">
        <f t="shared" si="19"/>
        <v>0</v>
      </c>
      <c r="Q47" s="81"/>
      <c r="R47" s="81"/>
      <c r="S47" s="81">
        <f t="shared" si="20"/>
        <v>0</v>
      </c>
      <c r="T47" s="81"/>
      <c r="U47" s="81">
        <v>0.18</v>
      </c>
      <c r="V47" s="81"/>
      <c r="W47" s="81"/>
      <c r="X47" s="81">
        <f t="shared" si="21"/>
        <v>0.18</v>
      </c>
      <c r="Y47" s="81"/>
      <c r="Z47" s="81"/>
      <c r="AA47" s="56"/>
      <c r="AB47" s="56"/>
      <c r="AC47" s="56"/>
      <c r="AD47" s="56"/>
      <c r="AE47" s="81">
        <f t="shared" si="22"/>
        <v>0</v>
      </c>
      <c r="AF47" s="81"/>
      <c r="AG47" s="81"/>
      <c r="AH47" s="81">
        <f t="shared" si="23"/>
        <v>0</v>
      </c>
      <c r="AI47" s="81"/>
      <c r="AJ47" s="81"/>
      <c r="AK47" s="81"/>
      <c r="AL47" s="81"/>
      <c r="AM47" s="81">
        <f t="shared" si="24"/>
        <v>0</v>
      </c>
      <c r="AN47" s="81"/>
      <c r="AO47" s="81"/>
      <c r="AP47" s="56"/>
      <c r="AQ47" s="56"/>
      <c r="AR47" s="56"/>
      <c r="AS47" s="56"/>
      <c r="AT47" s="81">
        <f t="shared" si="25"/>
        <v>0</v>
      </c>
      <c r="AU47" s="81"/>
      <c r="AV47" s="81"/>
      <c r="AW47" s="81">
        <f t="shared" si="26"/>
        <v>0</v>
      </c>
      <c r="AX47" s="81"/>
      <c r="AY47" s="81"/>
      <c r="AZ47" s="81"/>
      <c r="BA47" s="81"/>
      <c r="BB47" s="81">
        <f t="shared" si="27"/>
        <v>0</v>
      </c>
      <c r="BC47" s="81"/>
      <c r="BD47" s="81"/>
      <c r="BE47" s="81">
        <f t="shared" si="28"/>
        <v>0</v>
      </c>
      <c r="BF47" s="94"/>
    </row>
    <row r="48" spans="1:58" x14ac:dyDescent="0.25">
      <c r="A48" s="110" t="s">
        <v>35</v>
      </c>
      <c r="B48" s="111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E48" s="112"/>
      <c r="BF48" s="94"/>
    </row>
    <row r="49" spans="1:58" ht="31.5" x14ac:dyDescent="0.3">
      <c r="A49" s="92">
        <v>1</v>
      </c>
      <c r="B49" s="79" t="s">
        <v>67</v>
      </c>
      <c r="C49" s="76"/>
      <c r="D49" s="76"/>
      <c r="E49" s="76"/>
      <c r="F49" s="78">
        <f t="shared" ref="F49:F54" si="31">C49+D49+E49</f>
        <v>0</v>
      </c>
      <c r="G49" s="78"/>
      <c r="H49" s="78"/>
      <c r="I49" s="78"/>
      <c r="J49" s="78">
        <f t="shared" ref="J49:J54" si="32">G49+H49+I49</f>
        <v>0</v>
      </c>
      <c r="K49" s="93">
        <f>26.123/1.18</f>
        <v>22.138135593220341</v>
      </c>
      <c r="L49" s="81"/>
      <c r="M49" s="81"/>
      <c r="N49" s="81"/>
      <c r="O49" s="81"/>
      <c r="P49" s="81">
        <f t="shared" ref="P49:P54" si="33">L49+M49+N49+O49</f>
        <v>0</v>
      </c>
      <c r="Q49" s="81"/>
      <c r="R49" s="81"/>
      <c r="S49" s="81">
        <f t="shared" ref="S49:S54" si="34">P49+Q49+R49</f>
        <v>0</v>
      </c>
      <c r="T49" s="82"/>
      <c r="U49" s="82"/>
      <c r="V49" s="82"/>
      <c r="W49" s="82"/>
      <c r="X49" s="82">
        <f t="shared" ref="X49:X54" si="35">T49+U49+V49+W49</f>
        <v>0</v>
      </c>
      <c r="Y49" s="82"/>
      <c r="Z49" s="82"/>
      <c r="AA49" s="81"/>
      <c r="AB49" s="81"/>
      <c r="AC49" s="81"/>
      <c r="AD49" s="81"/>
      <c r="AE49" s="81">
        <f t="shared" ref="AE49:AE54" si="36">AA49+AB49+AC49+AD49</f>
        <v>0</v>
      </c>
      <c r="AF49" s="81"/>
      <c r="AG49" s="81"/>
      <c r="AH49" s="81">
        <f t="shared" ref="AH49:AH54" si="37">AE49+AF49+AG49</f>
        <v>0</v>
      </c>
      <c r="AI49" s="82"/>
      <c r="AJ49" s="82"/>
      <c r="AK49" s="82"/>
      <c r="AL49" s="82"/>
      <c r="AM49" s="82">
        <f t="shared" ref="AM49:AM54" si="38">AI49+AJ49+AK49+AL49</f>
        <v>0</v>
      </c>
      <c r="AN49" s="82"/>
      <c r="AO49" s="82"/>
      <c r="AP49" s="81"/>
      <c r="AQ49" s="81"/>
      <c r="AR49" s="81"/>
      <c r="AS49" s="81"/>
      <c r="AT49" s="81">
        <f t="shared" ref="AT49:AT54" si="39">AP49+AQ49+AR49+AS49</f>
        <v>0</v>
      </c>
      <c r="AU49" s="81"/>
      <c r="AV49" s="81"/>
      <c r="AW49" s="81">
        <f t="shared" ref="AW49:AW54" si="40">AT49+AU49+AV49</f>
        <v>0</v>
      </c>
      <c r="AX49" s="82"/>
      <c r="AY49" s="82"/>
      <c r="AZ49" s="82"/>
      <c r="BA49" s="82"/>
      <c r="BB49" s="82">
        <f t="shared" ref="BB49:BB54" si="41">AX49+AY49+AZ49+BA49</f>
        <v>0</v>
      </c>
      <c r="BC49" s="82"/>
      <c r="BD49" s="82"/>
      <c r="BE49" s="82">
        <f t="shared" ref="BE49:BE54" si="42">BB49+BC49+BD49</f>
        <v>0</v>
      </c>
      <c r="BF49" s="94"/>
    </row>
    <row r="50" spans="1:58" ht="31.5" x14ac:dyDescent="0.25">
      <c r="A50" s="86">
        <v>2</v>
      </c>
      <c r="B50" s="79" t="s">
        <v>167</v>
      </c>
      <c r="C50" s="76"/>
      <c r="D50" s="76"/>
      <c r="E50" s="76"/>
      <c r="F50" s="77">
        <f t="shared" si="31"/>
        <v>0</v>
      </c>
      <c r="G50" s="79"/>
      <c r="H50" s="79"/>
      <c r="I50" s="79"/>
      <c r="J50" s="79">
        <f t="shared" si="32"/>
        <v>0</v>
      </c>
      <c r="K50" s="80">
        <v>1.8520000000000001</v>
      </c>
      <c r="L50" s="56"/>
      <c r="M50" s="56"/>
      <c r="N50" s="56"/>
      <c r="O50" s="56"/>
      <c r="P50" s="89">
        <f t="shared" si="33"/>
        <v>0</v>
      </c>
      <c r="Q50" s="89"/>
      <c r="R50" s="89"/>
      <c r="S50" s="89">
        <f t="shared" si="34"/>
        <v>0</v>
      </c>
      <c r="T50" s="90"/>
      <c r="U50" s="90"/>
      <c r="V50" s="56"/>
      <c r="W50" s="56"/>
      <c r="X50" s="82">
        <f t="shared" si="35"/>
        <v>0</v>
      </c>
      <c r="Y50" s="84">
        <v>1.2E-2</v>
      </c>
      <c r="Z50" s="84">
        <v>0.157</v>
      </c>
      <c r="AA50" s="56"/>
      <c r="AB50" s="56"/>
      <c r="AC50" s="56"/>
      <c r="AD50" s="56"/>
      <c r="AE50" s="89">
        <f t="shared" si="36"/>
        <v>0</v>
      </c>
      <c r="AF50" s="89"/>
      <c r="AG50" s="89"/>
      <c r="AH50" s="89">
        <f t="shared" si="37"/>
        <v>0</v>
      </c>
      <c r="AI50" s="90"/>
      <c r="AJ50" s="90"/>
      <c r="AK50" s="56"/>
      <c r="AL50" s="56"/>
      <c r="AM50" s="90">
        <f t="shared" si="38"/>
        <v>0</v>
      </c>
      <c r="AN50" s="56"/>
      <c r="AO50" s="56"/>
      <c r="AP50" s="56"/>
      <c r="AQ50" s="56"/>
      <c r="AR50" s="56"/>
      <c r="AS50" s="56"/>
      <c r="AT50" s="89">
        <f t="shared" si="39"/>
        <v>0</v>
      </c>
      <c r="AU50" s="89"/>
      <c r="AV50" s="89"/>
      <c r="AW50" s="89">
        <f t="shared" si="40"/>
        <v>0</v>
      </c>
      <c r="AX50" s="90"/>
      <c r="AY50" s="90"/>
      <c r="AZ50" s="56"/>
      <c r="BA50" s="56"/>
      <c r="BB50" s="90">
        <f t="shared" si="41"/>
        <v>0</v>
      </c>
      <c r="BC50" s="56"/>
      <c r="BD50" s="56"/>
      <c r="BE50" s="90">
        <f t="shared" si="42"/>
        <v>0</v>
      </c>
      <c r="BF50" s="94"/>
    </row>
    <row r="51" spans="1:58" ht="31.5" x14ac:dyDescent="0.25">
      <c r="A51" s="86">
        <v>3</v>
      </c>
      <c r="B51" s="79" t="s">
        <v>168</v>
      </c>
      <c r="C51" s="76"/>
      <c r="D51" s="76"/>
      <c r="E51" s="76"/>
      <c r="F51" s="77">
        <f t="shared" si="31"/>
        <v>0</v>
      </c>
      <c r="G51" s="79"/>
      <c r="H51" s="79"/>
      <c r="I51" s="79"/>
      <c r="J51" s="79">
        <f t="shared" si="32"/>
        <v>0</v>
      </c>
      <c r="K51" s="80">
        <v>1.883</v>
      </c>
      <c r="L51" s="56"/>
      <c r="M51" s="56"/>
      <c r="N51" s="56"/>
      <c r="O51" s="56"/>
      <c r="P51" s="89">
        <f t="shared" si="33"/>
        <v>0</v>
      </c>
      <c r="Q51" s="89"/>
      <c r="R51" s="89"/>
      <c r="S51" s="89">
        <f t="shared" si="34"/>
        <v>0</v>
      </c>
      <c r="T51" s="90"/>
      <c r="U51" s="90"/>
      <c r="V51" s="56"/>
      <c r="W51" s="56"/>
      <c r="X51" s="82">
        <f t="shared" si="35"/>
        <v>0</v>
      </c>
      <c r="Y51" s="84">
        <v>1.2E-2</v>
      </c>
      <c r="Z51" s="84">
        <v>0.16</v>
      </c>
      <c r="AA51" s="56"/>
      <c r="AB51" s="56"/>
      <c r="AC51" s="56"/>
      <c r="AD51" s="56"/>
      <c r="AE51" s="89">
        <f t="shared" si="36"/>
        <v>0</v>
      </c>
      <c r="AF51" s="89"/>
      <c r="AG51" s="89"/>
      <c r="AH51" s="89">
        <f t="shared" si="37"/>
        <v>0</v>
      </c>
      <c r="AI51" s="90"/>
      <c r="AJ51" s="90"/>
      <c r="AK51" s="56"/>
      <c r="AL51" s="56"/>
      <c r="AM51" s="90">
        <f t="shared" si="38"/>
        <v>0</v>
      </c>
      <c r="AN51" s="56"/>
      <c r="AO51" s="56"/>
      <c r="AP51" s="56"/>
      <c r="AQ51" s="56"/>
      <c r="AR51" s="56"/>
      <c r="AS51" s="56"/>
      <c r="AT51" s="89">
        <f t="shared" si="39"/>
        <v>0</v>
      </c>
      <c r="AU51" s="89"/>
      <c r="AV51" s="89"/>
      <c r="AW51" s="89">
        <f t="shared" si="40"/>
        <v>0</v>
      </c>
      <c r="AX51" s="90"/>
      <c r="AY51" s="90"/>
      <c r="AZ51" s="56"/>
      <c r="BA51" s="56"/>
      <c r="BB51" s="90">
        <f t="shared" si="41"/>
        <v>0</v>
      </c>
      <c r="BC51" s="56"/>
      <c r="BD51" s="56"/>
      <c r="BE51" s="90">
        <f t="shared" si="42"/>
        <v>0</v>
      </c>
      <c r="BF51" s="94"/>
    </row>
    <row r="52" spans="1:58" ht="31.5" x14ac:dyDescent="0.25">
      <c r="A52" s="86">
        <v>4</v>
      </c>
      <c r="B52" s="79" t="s">
        <v>169</v>
      </c>
      <c r="C52" s="76"/>
      <c r="D52" s="76"/>
      <c r="E52" s="76"/>
      <c r="F52" s="77">
        <f t="shared" si="31"/>
        <v>0</v>
      </c>
      <c r="G52" s="79"/>
      <c r="H52" s="79"/>
      <c r="I52" s="79"/>
      <c r="J52" s="79">
        <f t="shared" si="32"/>
        <v>0</v>
      </c>
      <c r="K52" s="80">
        <v>1.8180000000000001</v>
      </c>
      <c r="L52" s="56"/>
      <c r="M52" s="56"/>
      <c r="N52" s="56"/>
      <c r="O52" s="56"/>
      <c r="P52" s="89">
        <f t="shared" si="33"/>
        <v>0</v>
      </c>
      <c r="Q52" s="89"/>
      <c r="R52" s="89"/>
      <c r="S52" s="89">
        <f t="shared" si="34"/>
        <v>0</v>
      </c>
      <c r="T52" s="90"/>
      <c r="U52" s="90"/>
      <c r="V52" s="56"/>
      <c r="W52" s="56"/>
      <c r="X52" s="82">
        <f t="shared" si="35"/>
        <v>0</v>
      </c>
      <c r="Y52" s="84">
        <v>1.2E-2</v>
      </c>
      <c r="Z52" s="84">
        <v>0.154</v>
      </c>
      <c r="AA52" s="56"/>
      <c r="AB52" s="56"/>
      <c r="AC52" s="56"/>
      <c r="AD52" s="56"/>
      <c r="AE52" s="89">
        <f t="shared" si="36"/>
        <v>0</v>
      </c>
      <c r="AF52" s="89"/>
      <c r="AG52" s="89"/>
      <c r="AH52" s="89">
        <f t="shared" si="37"/>
        <v>0</v>
      </c>
      <c r="AI52" s="90"/>
      <c r="AJ52" s="90"/>
      <c r="AK52" s="56"/>
      <c r="AL52" s="56"/>
      <c r="AM52" s="90">
        <f t="shared" si="38"/>
        <v>0</v>
      </c>
      <c r="AN52" s="56"/>
      <c r="AO52" s="56"/>
      <c r="AP52" s="56"/>
      <c r="AQ52" s="56"/>
      <c r="AR52" s="56"/>
      <c r="AS52" s="56"/>
      <c r="AT52" s="89">
        <f t="shared" si="39"/>
        <v>0</v>
      </c>
      <c r="AU52" s="89"/>
      <c r="AV52" s="89"/>
      <c r="AW52" s="89">
        <f t="shared" si="40"/>
        <v>0</v>
      </c>
      <c r="AX52" s="90"/>
      <c r="AY52" s="90"/>
      <c r="AZ52" s="56"/>
      <c r="BA52" s="56"/>
      <c r="BB52" s="90">
        <f t="shared" si="41"/>
        <v>0</v>
      </c>
      <c r="BC52" s="56"/>
      <c r="BD52" s="56"/>
      <c r="BE52" s="90">
        <f t="shared" si="42"/>
        <v>0</v>
      </c>
      <c r="BF52" s="94"/>
    </row>
    <row r="53" spans="1:58" ht="31.5" x14ac:dyDescent="0.25">
      <c r="A53" s="86">
        <v>5</v>
      </c>
      <c r="B53" s="79" t="s">
        <v>170</v>
      </c>
      <c r="C53" s="76"/>
      <c r="D53" s="76"/>
      <c r="E53" s="76"/>
      <c r="F53" s="77">
        <f t="shared" si="31"/>
        <v>0</v>
      </c>
      <c r="G53" s="79"/>
      <c r="H53" s="79"/>
      <c r="I53" s="79"/>
      <c r="J53" s="79">
        <f t="shared" si="32"/>
        <v>0</v>
      </c>
      <c r="K53" s="80">
        <v>3.1989999999999998</v>
      </c>
      <c r="L53" s="56"/>
      <c r="M53" s="56"/>
      <c r="N53" s="56"/>
      <c r="O53" s="56"/>
      <c r="P53" s="89">
        <f t="shared" si="33"/>
        <v>0</v>
      </c>
      <c r="Q53" s="89"/>
      <c r="R53" s="89"/>
      <c r="S53" s="89">
        <f t="shared" si="34"/>
        <v>0</v>
      </c>
      <c r="T53" s="90"/>
      <c r="U53" s="90"/>
      <c r="V53" s="56"/>
      <c r="W53" s="56"/>
      <c r="X53" s="82">
        <f t="shared" si="35"/>
        <v>0</v>
      </c>
      <c r="Y53" s="84">
        <v>1.2E-2</v>
      </c>
      <c r="Z53" s="84">
        <v>0.27500000000000002</v>
      </c>
      <c r="AA53" s="56"/>
      <c r="AB53" s="56"/>
      <c r="AC53" s="56"/>
      <c r="AD53" s="56"/>
      <c r="AE53" s="89">
        <f t="shared" si="36"/>
        <v>0</v>
      </c>
      <c r="AF53" s="89"/>
      <c r="AG53" s="89"/>
      <c r="AH53" s="89">
        <f t="shared" si="37"/>
        <v>0</v>
      </c>
      <c r="AI53" s="90"/>
      <c r="AJ53" s="90"/>
      <c r="AK53" s="56"/>
      <c r="AL53" s="56"/>
      <c r="AM53" s="90">
        <f t="shared" si="38"/>
        <v>0</v>
      </c>
      <c r="AN53" s="56"/>
      <c r="AO53" s="56"/>
      <c r="AP53" s="56"/>
      <c r="AQ53" s="56"/>
      <c r="AR53" s="56"/>
      <c r="AS53" s="56"/>
      <c r="AT53" s="89">
        <f t="shared" si="39"/>
        <v>0</v>
      </c>
      <c r="AU53" s="89"/>
      <c r="AV53" s="89"/>
      <c r="AW53" s="89">
        <f t="shared" si="40"/>
        <v>0</v>
      </c>
      <c r="AX53" s="90"/>
      <c r="AY53" s="90"/>
      <c r="AZ53" s="56"/>
      <c r="BA53" s="56"/>
      <c r="BB53" s="90">
        <f t="shared" si="41"/>
        <v>0</v>
      </c>
      <c r="BC53" s="56"/>
      <c r="BD53" s="56"/>
      <c r="BE53" s="90">
        <f t="shared" si="42"/>
        <v>0</v>
      </c>
      <c r="BF53" s="94"/>
    </row>
    <row r="54" spans="1:58" ht="18.75" x14ac:dyDescent="0.25">
      <c r="A54" s="86">
        <v>6</v>
      </c>
      <c r="B54" s="79" t="s">
        <v>95</v>
      </c>
      <c r="C54" s="76"/>
      <c r="D54" s="76"/>
      <c r="E54" s="76"/>
      <c r="F54" s="77">
        <f t="shared" si="31"/>
        <v>0</v>
      </c>
      <c r="G54" s="79"/>
      <c r="H54" s="79"/>
      <c r="I54" s="79"/>
      <c r="J54" s="79">
        <f t="shared" si="32"/>
        <v>0</v>
      </c>
      <c r="K54" s="80">
        <f>7.17271242/1.18</f>
        <v>6.0785698474576275</v>
      </c>
      <c r="L54" s="56"/>
      <c r="M54" s="56"/>
      <c r="N54" s="56"/>
      <c r="O54" s="56"/>
      <c r="P54" s="89">
        <f t="shared" si="33"/>
        <v>0</v>
      </c>
      <c r="Q54" s="89"/>
      <c r="R54" s="89"/>
      <c r="S54" s="89">
        <f t="shared" si="34"/>
        <v>0</v>
      </c>
      <c r="T54" s="90"/>
      <c r="U54" s="90"/>
      <c r="V54" s="56"/>
      <c r="W54" s="56"/>
      <c r="X54" s="82">
        <f t="shared" si="35"/>
        <v>0</v>
      </c>
      <c r="Y54" s="84"/>
      <c r="Z54" s="84"/>
      <c r="AA54" s="56"/>
      <c r="AB54" s="56"/>
      <c r="AC54" s="56"/>
      <c r="AD54" s="56"/>
      <c r="AE54" s="89">
        <f t="shared" si="36"/>
        <v>0</v>
      </c>
      <c r="AF54" s="89"/>
      <c r="AG54" s="89"/>
      <c r="AH54" s="89">
        <f t="shared" si="37"/>
        <v>0</v>
      </c>
      <c r="AI54" s="90"/>
      <c r="AJ54" s="90"/>
      <c r="AK54" s="56"/>
      <c r="AL54" s="56"/>
      <c r="AM54" s="90">
        <f t="shared" si="38"/>
        <v>0</v>
      </c>
      <c r="AN54" s="56"/>
      <c r="AO54" s="56"/>
      <c r="AP54" s="56"/>
      <c r="AQ54" s="56"/>
      <c r="AR54" s="56"/>
      <c r="AS54" s="56"/>
      <c r="AT54" s="89">
        <f t="shared" si="39"/>
        <v>0</v>
      </c>
      <c r="AU54" s="89"/>
      <c r="AV54" s="89"/>
      <c r="AW54" s="89">
        <f t="shared" si="40"/>
        <v>0</v>
      </c>
      <c r="AX54" s="90"/>
      <c r="AY54" s="90">
        <f>K54*1.18-0.711</f>
        <v>6.4617124199999996</v>
      </c>
      <c r="AZ54" s="56"/>
      <c r="BA54" s="56"/>
      <c r="BB54" s="90">
        <f t="shared" si="41"/>
        <v>6.4617124199999996</v>
      </c>
      <c r="BC54" s="56"/>
      <c r="BD54" s="56"/>
      <c r="BE54" s="90">
        <f t="shared" si="42"/>
        <v>6.4617124199999996</v>
      </c>
      <c r="BF54" s="94"/>
    </row>
  </sheetData>
  <mergeCells count="42">
    <mergeCell ref="A16:BE16"/>
    <mergeCell ref="A37:BE37"/>
    <mergeCell ref="A39:BE39"/>
    <mergeCell ref="A44:BE44"/>
    <mergeCell ref="A48:BE48"/>
    <mergeCell ref="BC12:BC13"/>
    <mergeCell ref="BD12:BD13"/>
    <mergeCell ref="BE12:BE13"/>
    <mergeCell ref="L14:S14"/>
    <mergeCell ref="T14:Z14"/>
    <mergeCell ref="AA14:AH14"/>
    <mergeCell ref="AI14:AO14"/>
    <mergeCell ref="AP14:AW14"/>
    <mergeCell ref="AX14:BE14"/>
    <mergeCell ref="AP12:AT12"/>
    <mergeCell ref="AU12:AU13"/>
    <mergeCell ref="AV12:AV13"/>
    <mergeCell ref="AW12:AW13"/>
    <mergeCell ref="AX12:BB12"/>
    <mergeCell ref="S12:S13"/>
    <mergeCell ref="T12:X12"/>
    <mergeCell ref="C12:F13"/>
    <mergeCell ref="G12:J13"/>
    <mergeCell ref="L12:P12"/>
    <mergeCell ref="Q12:Q13"/>
    <mergeCell ref="R12:R13"/>
    <mergeCell ref="AO12:AO13"/>
    <mergeCell ref="L11:BE11"/>
    <mergeCell ref="A8:BB8"/>
    <mergeCell ref="AH12:AH13"/>
    <mergeCell ref="AI12:AM12"/>
    <mergeCell ref="AN12:AN13"/>
    <mergeCell ref="A11:A14"/>
    <mergeCell ref="B11:B14"/>
    <mergeCell ref="C11:F11"/>
    <mergeCell ref="G11:J11"/>
    <mergeCell ref="K11:K13"/>
    <mergeCell ref="Y12:Y13"/>
    <mergeCell ref="Z12:Z13"/>
    <mergeCell ref="AA12:AE12"/>
    <mergeCell ref="AF12:AF13"/>
    <mergeCell ref="AG12:AG13"/>
  </mergeCells>
  <pageMargins left="0.78740157480314965" right="0.39370078740157483" top="0.39370078740157483" bottom="0.39370078740157483" header="0.31496062992125984" footer="0.31496062992125984"/>
  <pageSetup paperSize="9" scale="57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tabSelected="1" view="pageBreakPreview" zoomScale="60" zoomScaleNormal="100" workbookViewId="0">
      <selection activeCell="K19" sqref="K19"/>
    </sheetView>
  </sheetViews>
  <sheetFormatPr defaultRowHeight="15.75" x14ac:dyDescent="0.25"/>
  <cols>
    <col min="1" max="1" width="7.625" customWidth="1"/>
    <col min="2" max="2" width="43.875" customWidth="1"/>
    <col min="3" max="3" width="10.25" customWidth="1"/>
    <col min="4" max="4" width="11" customWidth="1"/>
    <col min="5" max="5" width="10.625" customWidth="1"/>
    <col min="6" max="6" width="10.5" customWidth="1"/>
  </cols>
  <sheetData>
    <row r="1" spans="1:6" x14ac:dyDescent="0.25">
      <c r="A1" s="38"/>
      <c r="B1" s="38"/>
      <c r="C1" s="38"/>
      <c r="D1" s="38"/>
      <c r="E1" s="39"/>
      <c r="F1" s="40" t="s">
        <v>97</v>
      </c>
    </row>
    <row r="2" spans="1:6" x14ac:dyDescent="0.25">
      <c r="A2" s="38"/>
      <c r="B2" s="38"/>
      <c r="C2" s="38"/>
      <c r="D2" s="38"/>
      <c r="E2" s="39"/>
      <c r="F2" s="40" t="s">
        <v>98</v>
      </c>
    </row>
    <row r="3" spans="1:6" x14ac:dyDescent="0.25">
      <c r="A3" s="38"/>
      <c r="B3" s="38"/>
      <c r="C3" s="38"/>
      <c r="D3" s="38"/>
      <c r="E3" s="39"/>
      <c r="F3" s="40" t="s">
        <v>99</v>
      </c>
    </row>
    <row r="4" spans="1:6" x14ac:dyDescent="0.25">
      <c r="A4" s="38"/>
      <c r="B4" s="38"/>
      <c r="C4" s="38"/>
      <c r="D4" s="38"/>
      <c r="E4" s="39"/>
      <c r="F4" s="40" t="s">
        <v>175</v>
      </c>
    </row>
    <row r="5" spans="1:6" x14ac:dyDescent="0.25">
      <c r="A5" s="38"/>
      <c r="B5" s="38"/>
      <c r="C5" s="38"/>
      <c r="D5" s="38"/>
      <c r="E5" s="39"/>
      <c r="F5" s="39"/>
    </row>
    <row r="6" spans="1:6" x14ac:dyDescent="0.25">
      <c r="A6" s="38"/>
      <c r="B6" s="38"/>
      <c r="C6" s="38"/>
      <c r="D6" s="38"/>
      <c r="E6" s="39"/>
      <c r="F6" s="39"/>
    </row>
    <row r="7" spans="1:6" x14ac:dyDescent="0.25">
      <c r="A7" s="38"/>
      <c r="B7" s="38"/>
      <c r="C7" s="38"/>
      <c r="D7" s="38"/>
      <c r="E7" s="39"/>
      <c r="F7" s="38"/>
    </row>
    <row r="8" spans="1:6" x14ac:dyDescent="0.25">
      <c r="A8" s="113" t="s">
        <v>100</v>
      </c>
      <c r="B8" s="113"/>
      <c r="C8" s="113"/>
      <c r="D8" s="113"/>
      <c r="E8" s="113"/>
      <c r="F8" s="113"/>
    </row>
    <row r="9" spans="1:6" ht="16.5" thickBot="1" x14ac:dyDescent="0.3">
      <c r="A9" s="41"/>
      <c r="B9" s="41"/>
      <c r="C9" s="41"/>
      <c r="D9" s="41"/>
      <c r="E9" s="41"/>
      <c r="F9" s="41"/>
    </row>
    <row r="10" spans="1:6" ht="32.25" thickBot="1" x14ac:dyDescent="0.3">
      <c r="A10" s="42" t="s">
        <v>12</v>
      </c>
      <c r="B10" s="43" t="s">
        <v>101</v>
      </c>
      <c r="C10" s="43" t="s">
        <v>102</v>
      </c>
      <c r="D10" s="43" t="s">
        <v>103</v>
      </c>
      <c r="E10" s="43" t="s">
        <v>104</v>
      </c>
      <c r="F10" s="44" t="s">
        <v>54</v>
      </c>
    </row>
    <row r="11" spans="1:6" ht="19.5" customHeight="1" x14ac:dyDescent="0.25">
      <c r="A11" s="45">
        <v>1</v>
      </c>
      <c r="B11" s="46" t="s">
        <v>105</v>
      </c>
      <c r="C11" s="47">
        <f>C12+C19+C23+C24+C26</f>
        <v>14.522259999999999</v>
      </c>
      <c r="D11" s="47">
        <f>D12+D19+D23+D24+D26</f>
        <v>12.8797</v>
      </c>
      <c r="E11" s="47">
        <v>16.866</v>
      </c>
      <c r="F11" s="48">
        <f>SUM(C11:E11)</f>
        <v>44.267960000000002</v>
      </c>
    </row>
    <row r="12" spans="1:6" ht="17.25" customHeight="1" x14ac:dyDescent="0.25">
      <c r="A12" s="49" t="s">
        <v>6</v>
      </c>
      <c r="B12" s="50" t="s">
        <v>106</v>
      </c>
      <c r="C12" s="51">
        <f>C13+C14+C15+C16+C17+C18</f>
        <v>9.8770000000000007</v>
      </c>
      <c r="D12" s="51">
        <f>D13+D14+D15+D16+D17+D18</f>
        <v>8.4849999999999994</v>
      </c>
      <c r="E12" s="51">
        <f>E13</f>
        <v>2.2519999999999998</v>
      </c>
      <c r="F12" s="52">
        <f>SUM(C12:E12)</f>
        <v>20.614000000000001</v>
      </c>
    </row>
    <row r="13" spans="1:6" ht="21" customHeight="1" x14ac:dyDescent="0.25">
      <c r="A13" s="49" t="s">
        <v>107</v>
      </c>
      <c r="B13" s="50" t="s">
        <v>108</v>
      </c>
      <c r="C13" s="51">
        <f>(12.307-C19)</f>
        <v>9.8770000000000007</v>
      </c>
      <c r="D13" s="51">
        <v>8.4849999999999994</v>
      </c>
      <c r="E13" s="51">
        <v>2.2519999999999998</v>
      </c>
      <c r="F13" s="52">
        <f>SUM(C13:E13)</f>
        <v>20.614000000000001</v>
      </c>
    </row>
    <row r="14" spans="1:6" ht="18" customHeight="1" x14ac:dyDescent="0.25">
      <c r="A14" s="49" t="s">
        <v>109</v>
      </c>
      <c r="B14" s="50" t="s">
        <v>110</v>
      </c>
      <c r="C14" s="53"/>
      <c r="D14" s="53"/>
      <c r="E14" s="53"/>
      <c r="F14" s="54"/>
    </row>
    <row r="15" spans="1:6" ht="30.75" customHeight="1" x14ac:dyDescent="0.25">
      <c r="A15" s="49" t="s">
        <v>111</v>
      </c>
      <c r="B15" s="50" t="s">
        <v>112</v>
      </c>
      <c r="C15" s="53"/>
      <c r="D15" s="53"/>
      <c r="E15" s="53"/>
      <c r="F15" s="54"/>
    </row>
    <row r="16" spans="1:6" ht="29.25" customHeight="1" x14ac:dyDescent="0.25">
      <c r="A16" s="49" t="s">
        <v>113</v>
      </c>
      <c r="B16" s="50" t="s">
        <v>114</v>
      </c>
      <c r="C16" s="53"/>
      <c r="D16" s="53"/>
      <c r="E16" s="53"/>
      <c r="F16" s="54"/>
    </row>
    <row r="17" spans="1:6" ht="35.25" customHeight="1" x14ac:dyDescent="0.25">
      <c r="A17" s="49" t="s">
        <v>115</v>
      </c>
      <c r="B17" s="50" t="s">
        <v>116</v>
      </c>
      <c r="C17" s="53"/>
      <c r="D17" s="53"/>
      <c r="E17" s="53"/>
      <c r="F17" s="54"/>
    </row>
    <row r="18" spans="1:6" ht="18.75" customHeight="1" x14ac:dyDescent="0.25">
      <c r="A18" s="49" t="s">
        <v>117</v>
      </c>
      <c r="B18" s="50" t="s">
        <v>118</v>
      </c>
      <c r="C18" s="53"/>
      <c r="D18" s="53"/>
      <c r="E18" s="53"/>
      <c r="F18" s="54"/>
    </row>
    <row r="19" spans="1:6" ht="18.75" customHeight="1" x14ac:dyDescent="0.25">
      <c r="A19" s="49" t="s">
        <v>7</v>
      </c>
      <c r="B19" s="50" t="s">
        <v>119</v>
      </c>
      <c r="C19" s="53">
        <f>C20+C21+C22</f>
        <v>2.4300000000000002</v>
      </c>
      <c r="D19" s="53">
        <f>D20+D21+D22</f>
        <v>2.4300000000000002</v>
      </c>
      <c r="E19" s="53">
        <f>E20+E21+E22</f>
        <v>12.042</v>
      </c>
      <c r="F19" s="52">
        <f>SUM(C19:E19)</f>
        <v>16.902000000000001</v>
      </c>
    </row>
    <row r="20" spans="1:6" ht="18" customHeight="1" x14ac:dyDescent="0.25">
      <c r="A20" s="49" t="s">
        <v>120</v>
      </c>
      <c r="B20" s="50" t="s">
        <v>121</v>
      </c>
      <c r="C20" s="55">
        <v>2.4300000000000002</v>
      </c>
      <c r="D20" s="55">
        <v>2.4300000000000002</v>
      </c>
      <c r="E20" s="55">
        <v>12.042</v>
      </c>
      <c r="F20" s="52">
        <f>SUM(C20:E20)</f>
        <v>16.902000000000001</v>
      </c>
    </row>
    <row r="21" spans="1:6" ht="18.75" customHeight="1" x14ac:dyDescent="0.25">
      <c r="A21" s="49" t="s">
        <v>122</v>
      </c>
      <c r="B21" s="50" t="s">
        <v>123</v>
      </c>
      <c r="C21" s="53"/>
      <c r="D21" s="53"/>
      <c r="E21" s="53"/>
      <c r="F21" s="54"/>
    </row>
    <row r="22" spans="1:6" ht="31.5" customHeight="1" x14ac:dyDescent="0.25">
      <c r="A22" s="49" t="s">
        <v>124</v>
      </c>
      <c r="B22" s="50" t="s">
        <v>125</v>
      </c>
      <c r="C22" s="53"/>
      <c r="D22" s="53"/>
      <c r="E22" s="53"/>
      <c r="F22" s="54"/>
    </row>
    <row r="23" spans="1:6" ht="15.75" customHeight="1" x14ac:dyDescent="0.25">
      <c r="A23" s="49" t="s">
        <v>11</v>
      </c>
      <c r="B23" s="50" t="s">
        <v>126</v>
      </c>
      <c r="C23" s="53">
        <f>(C13+C20)*18%</f>
        <v>2.2152599999999998</v>
      </c>
      <c r="D23" s="53">
        <f>(D13+D20)*18%</f>
        <v>1.9646999999999997</v>
      </c>
      <c r="E23" s="53">
        <f>(E13+E20)*18%</f>
        <v>2.5729199999999999</v>
      </c>
      <c r="F23" s="54">
        <f>C23+D23+E23</f>
        <v>6.7528799999999993</v>
      </c>
    </row>
    <row r="24" spans="1:6" ht="20.25" customHeight="1" x14ac:dyDescent="0.25">
      <c r="A24" s="49" t="s">
        <v>13</v>
      </c>
      <c r="B24" s="50" t="s">
        <v>127</v>
      </c>
      <c r="C24" s="56"/>
      <c r="D24" s="56"/>
      <c r="E24" s="56"/>
      <c r="F24" s="57"/>
    </row>
    <row r="25" spans="1:6" ht="16.5" customHeight="1" x14ac:dyDescent="0.25">
      <c r="A25" s="49" t="s">
        <v>128</v>
      </c>
      <c r="B25" s="50" t="s">
        <v>129</v>
      </c>
      <c r="C25" s="56"/>
      <c r="D25" s="56"/>
      <c r="E25" s="56"/>
      <c r="F25" s="57"/>
    </row>
    <row r="26" spans="1:6" ht="17.25" customHeight="1" x14ac:dyDescent="0.25">
      <c r="A26" s="49" t="s">
        <v>89</v>
      </c>
      <c r="B26" s="50" t="s">
        <v>130</v>
      </c>
      <c r="C26" s="56"/>
      <c r="D26" s="56"/>
      <c r="E26" s="56"/>
      <c r="F26" s="57"/>
    </row>
    <row r="27" spans="1:6" ht="20.25" customHeight="1" x14ac:dyDescent="0.25">
      <c r="A27" s="49" t="s">
        <v>8</v>
      </c>
      <c r="B27" s="50" t="s">
        <v>131</v>
      </c>
      <c r="C27" s="56"/>
      <c r="D27" s="56"/>
      <c r="E27" s="56"/>
      <c r="F27" s="57"/>
    </row>
    <row r="28" spans="1:6" x14ac:dyDescent="0.25">
      <c r="A28" s="49" t="s">
        <v>9</v>
      </c>
      <c r="B28" s="50" t="s">
        <v>132</v>
      </c>
      <c r="C28" s="56"/>
      <c r="D28" s="56"/>
      <c r="E28" s="56"/>
      <c r="F28" s="57"/>
    </row>
    <row r="29" spans="1:6" ht="18" customHeight="1" x14ac:dyDescent="0.25">
      <c r="A29" s="49" t="s">
        <v>10</v>
      </c>
      <c r="B29" s="50" t="s">
        <v>133</v>
      </c>
      <c r="C29" s="56"/>
      <c r="D29" s="56"/>
      <c r="E29" s="56"/>
      <c r="F29" s="57"/>
    </row>
    <row r="30" spans="1:6" ht="19.5" customHeight="1" x14ac:dyDescent="0.25">
      <c r="A30" s="58" t="s">
        <v>134</v>
      </c>
      <c r="B30" s="50" t="s">
        <v>135</v>
      </c>
      <c r="C30" s="56"/>
      <c r="D30" s="56"/>
      <c r="E30" s="56"/>
      <c r="F30" s="57"/>
    </row>
    <row r="31" spans="1:6" ht="21.75" customHeight="1" x14ac:dyDescent="0.25">
      <c r="A31" s="58" t="s">
        <v>136</v>
      </c>
      <c r="B31" s="50" t="s">
        <v>137</v>
      </c>
      <c r="C31" s="56"/>
      <c r="D31" s="56"/>
      <c r="E31" s="56"/>
      <c r="F31" s="57"/>
    </row>
    <row r="32" spans="1:6" ht="18.75" customHeight="1" x14ac:dyDescent="0.25">
      <c r="A32" s="49" t="s">
        <v>138</v>
      </c>
      <c r="B32" s="50" t="s">
        <v>139</v>
      </c>
      <c r="C32" s="56"/>
      <c r="D32" s="56"/>
      <c r="E32" s="56"/>
      <c r="F32" s="57"/>
    </row>
    <row r="33" spans="1:6" ht="18" customHeight="1" x14ac:dyDescent="0.25">
      <c r="A33" s="49" t="s">
        <v>140</v>
      </c>
      <c r="B33" s="50" t="s">
        <v>141</v>
      </c>
      <c r="C33" s="56"/>
      <c r="D33" s="56"/>
      <c r="E33" s="56"/>
      <c r="F33" s="57"/>
    </row>
    <row r="34" spans="1:6" ht="20.25" customHeight="1" thickBot="1" x14ac:dyDescent="0.3">
      <c r="A34" s="59" t="s">
        <v>142</v>
      </c>
      <c r="B34" s="60" t="s">
        <v>143</v>
      </c>
      <c r="C34" s="61"/>
      <c r="D34" s="61"/>
      <c r="E34" s="61"/>
      <c r="F34" s="62"/>
    </row>
    <row r="35" spans="1:6" ht="19.5" customHeight="1" x14ac:dyDescent="0.25">
      <c r="A35" s="63"/>
      <c r="B35" s="64" t="s">
        <v>144</v>
      </c>
      <c r="C35" s="65">
        <f>C11</f>
        <v>14.522259999999999</v>
      </c>
      <c r="D35" s="65">
        <f>D11</f>
        <v>12.8797</v>
      </c>
      <c r="E35" s="65">
        <f>E11</f>
        <v>16.866</v>
      </c>
      <c r="F35" s="66">
        <f>F11</f>
        <v>44.267960000000002</v>
      </c>
    </row>
    <row r="36" spans="1:6" ht="18" customHeight="1" x14ac:dyDescent="0.25">
      <c r="A36" s="67"/>
      <c r="B36" s="50" t="s">
        <v>145</v>
      </c>
      <c r="C36" s="56"/>
      <c r="D36" s="56"/>
      <c r="E36" s="56"/>
      <c r="F36" s="57"/>
    </row>
    <row r="37" spans="1:6" x14ac:dyDescent="0.25">
      <c r="A37" s="67"/>
      <c r="B37" s="68" t="s">
        <v>146</v>
      </c>
      <c r="C37" s="56"/>
      <c r="D37" s="56"/>
      <c r="E37" s="56"/>
      <c r="F37" s="57"/>
    </row>
    <row r="38" spans="1:6" ht="16.5" thickBot="1" x14ac:dyDescent="0.3">
      <c r="A38" s="69"/>
      <c r="B38" s="70" t="s">
        <v>147</v>
      </c>
      <c r="C38" s="61"/>
      <c r="D38" s="61"/>
      <c r="E38" s="61"/>
      <c r="F38" s="62"/>
    </row>
  </sheetData>
  <mergeCells count="1">
    <mergeCell ref="A8:F8"/>
  </mergeCells>
  <pageMargins left="0.7" right="0.7" top="0.75" bottom="0.75" header="0.3" footer="0.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№1</vt:lpstr>
      <vt:lpstr>Приложение №3</vt:lpstr>
      <vt:lpstr>приложение №2</vt:lpstr>
      <vt:lpstr>'Приложение №1'!Область_печати</vt:lpstr>
      <vt:lpstr>'Приложение №3'!Область_печати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neznanov</cp:lastModifiedBy>
  <cp:lastPrinted>2014-06-04T03:31:43Z</cp:lastPrinted>
  <dcterms:created xsi:type="dcterms:W3CDTF">2009-07-27T10:10:26Z</dcterms:created>
  <dcterms:modified xsi:type="dcterms:W3CDTF">2014-06-20T13:34:22Z</dcterms:modified>
</cp:coreProperties>
</file>