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main\папка обмена\Дм Овчинников\от Гусельщикова\Электрика запрос ТСО\запрос ТСО\"/>
    </mc:Choice>
  </mc:AlternateContent>
  <bookViews>
    <workbookView xWindow="-885" yWindow="120" windowWidth="23250" windowHeight="12000" tabRatio="858"/>
  </bookViews>
  <sheets>
    <sheet name="Пр1" sheetId="15" r:id="rId1"/>
    <sheet name="Пр2" sheetId="31" r:id="rId2"/>
    <sheet name="Пр3" sheetId="29" r:id="rId3"/>
    <sheet name="Пр4" sheetId="25" r:id="rId4"/>
    <sheet name="Пр5" sheetId="26" r:id="rId5"/>
    <sheet name="Пр6 Справочник" sheetId="3" r:id="rId6"/>
    <sheet name="Пр7 Смета98эВэкспертное" sheetId="1" r:id="rId7"/>
    <sheet name="Пр8 Выпадающие" sheetId="6" r:id="rId8"/>
    <sheet name="Пр9 ТСО" sheetId="9" r:id="rId9"/>
    <sheet name="Пр10 ФСК" sheetId="7" r:id="rId10"/>
    <sheet name="Пр11 П1.15" sheetId="5" r:id="rId11"/>
    <sheet name="Пр12 П1.21" sheetId="4" r:id="rId12"/>
    <sheet name="Пр13 РеестрНВВ" sheetId="27" r:id="rId13"/>
    <sheet name="Пр14 КНК" sheetId="8" r:id="rId14"/>
    <sheet name="Пр15 1.4" sheetId="17" r:id="rId15"/>
    <sheet name="Пр16 1.5" sheetId="18" r:id="rId16"/>
    <sheet name="Пр17 1.6" sheetId="19" r:id="rId17"/>
    <sheet name="Пр18 2.1" sheetId="13" r:id="rId18"/>
    <sheet name="Пр19 2.2" sheetId="14" r:id="rId19"/>
    <sheet name="Пр20 НаселениеЭЭ" sheetId="21" r:id="rId20"/>
    <sheet name="Пр21 НаселениеМ" sheetId="22" r:id="rId21"/>
    <sheet name="Пр22 РеестрТех" sheetId="28" r:id="rId22"/>
    <sheet name="Пр23 Перетоки" sheetId="32" r:id="rId23"/>
  </sheets>
  <externalReferences>
    <externalReference r:id="rId24"/>
  </externalReferences>
  <definedNames>
    <definedName name="region_name">[1]Титульный!$E$6</definedName>
    <definedName name="_xlnm.Print_Titles" localSheetId="10">'Пр11 П1.15'!$5:$8</definedName>
    <definedName name="_xlnm.Print_Titles" localSheetId="1">Пр2!$5:$7</definedName>
    <definedName name="_xlnm.Print_Titles" localSheetId="19">'Пр20 НаселениеЭЭ'!$3:$4</definedName>
    <definedName name="_xlnm.Print_Titles" localSheetId="20">'Пр21 НаселениеМ'!$3:$4</definedName>
    <definedName name="_xlnm.Print_Titles" localSheetId="6">'Пр7 Смета98эВэкспертное'!$3:$6</definedName>
    <definedName name="_xlnm.Print_Area" localSheetId="9">'Пр10 ФСК'!$A$1:$D$10</definedName>
    <definedName name="_xlnm.Print_Area" localSheetId="10">'Пр11 П1.15'!$A$1:$J$39</definedName>
    <definedName name="_xlnm.Print_Area" localSheetId="11">'Пр12 П1.21'!$A$1:$J$23</definedName>
    <definedName name="_xlnm.Print_Area" localSheetId="12">'Пр13 РеестрНВВ'!$A$1:$F$21</definedName>
    <definedName name="_xlnm.Print_Area" localSheetId="13">'Пр14 КНК'!$A$1:$C$20</definedName>
    <definedName name="_xlnm.Print_Area" localSheetId="14">'Пр15 1.4'!$A$1:$R$22</definedName>
    <definedName name="_xlnm.Print_Area" localSheetId="15">'Пр16 1.5'!$A$1:$R$24</definedName>
    <definedName name="_xlnm.Print_Area" localSheetId="16">'Пр17 1.6'!$A$1:$AI$22</definedName>
    <definedName name="_xlnm.Print_Area" localSheetId="17">'Пр18 2.1'!$A$1:$G$47</definedName>
    <definedName name="_xlnm.Print_Area" localSheetId="19">'Пр20 НаселениеЭЭ'!$A$1:$E$32</definedName>
    <definedName name="_xlnm.Print_Area" localSheetId="20">'Пр21 НаселениеМ'!$A$1:$E$32</definedName>
    <definedName name="_xlnm.Print_Area" localSheetId="22">'Пр23 Перетоки'!$A$2:$O$37</definedName>
    <definedName name="_xlnm.Print_Area" localSheetId="3">Пр4!$A$1:$N$45</definedName>
    <definedName name="_xlnm.Print_Area" localSheetId="4">Пр5!$A$1:$P$92</definedName>
    <definedName name="_xlnm.Print_Area" localSheetId="5">'Пр6 Справочник'!$A$1:$B$25</definedName>
    <definedName name="_xlnm.Print_Area" localSheetId="6">'Пр7 Смета98эВэкспертное'!$A$1:$N$87</definedName>
    <definedName name="_xlnm.Print_Area" localSheetId="7">'Пр8 Выпадающие'!$A$1:$D$10</definedName>
    <definedName name="_xlnm.Print_Area" localSheetId="8">'Пр9 ТСО'!$A$1:$C$15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H44" i="1"/>
  <c r="G44" i="1"/>
  <c r="L30" i="32" l="1"/>
  <c r="O38" i="32"/>
  <c r="O39" i="32"/>
  <c r="O40" i="32"/>
  <c r="O41" i="32"/>
  <c r="O42" i="32"/>
  <c r="N38" i="32"/>
  <c r="N39" i="32"/>
  <c r="N40" i="32"/>
  <c r="N41" i="32"/>
  <c r="N42" i="32"/>
  <c r="M38" i="32"/>
  <c r="M39" i="32"/>
  <c r="M40" i="32"/>
  <c r="M41" i="32"/>
  <c r="M42" i="32"/>
  <c r="L38" i="32"/>
  <c r="L39" i="32"/>
  <c r="L40" i="32"/>
  <c r="L41" i="32"/>
  <c r="L42" i="32"/>
  <c r="B10" i="3" l="1"/>
  <c r="J20" i="17" l="1"/>
  <c r="J9" i="17"/>
  <c r="I18" i="17"/>
  <c r="F18" i="17"/>
  <c r="G18" i="17"/>
  <c r="H18" i="17"/>
  <c r="E18" i="17"/>
  <c r="D18" i="17" l="1"/>
  <c r="H84" i="1" l="1"/>
  <c r="G16" i="4" l="1"/>
  <c r="D16" i="4" l="1"/>
  <c r="L7" i="32" l="1"/>
  <c r="M7" i="32"/>
  <c r="N7" i="32"/>
  <c r="O7" i="32"/>
  <c r="L8" i="32"/>
  <c r="M8" i="32"/>
  <c r="N8" i="32"/>
  <c r="O8" i="32"/>
  <c r="L9" i="32"/>
  <c r="M9" i="32"/>
  <c r="N9" i="32"/>
  <c r="O9" i="32"/>
  <c r="L10" i="32"/>
  <c r="M10" i="32"/>
  <c r="N10" i="32"/>
  <c r="O10" i="32"/>
  <c r="L11" i="32"/>
  <c r="M11" i="32"/>
  <c r="N11" i="32"/>
  <c r="O11" i="32"/>
  <c r="L12" i="32"/>
  <c r="M12" i="32"/>
  <c r="N12" i="32"/>
  <c r="O12" i="32"/>
  <c r="L13" i="32"/>
  <c r="M13" i="32"/>
  <c r="N13" i="32"/>
  <c r="O13" i="32"/>
  <c r="L14" i="32"/>
  <c r="M14" i="32"/>
  <c r="N14" i="32"/>
  <c r="O14" i="32"/>
  <c r="L15" i="32"/>
  <c r="M15" i="32"/>
  <c r="N15" i="32"/>
  <c r="O15" i="32"/>
  <c r="L16" i="32"/>
  <c r="M16" i="32"/>
  <c r="N16" i="32"/>
  <c r="O16" i="32"/>
  <c r="L17" i="32"/>
  <c r="M17" i="32"/>
  <c r="N17" i="32"/>
  <c r="O17" i="32"/>
  <c r="L18" i="32"/>
  <c r="M18" i="32"/>
  <c r="N18" i="32"/>
  <c r="O18" i="32"/>
  <c r="L19" i="32"/>
  <c r="M19" i="32"/>
  <c r="N19" i="32"/>
  <c r="O19" i="32"/>
  <c r="L20" i="32"/>
  <c r="M20" i="32"/>
  <c r="N20" i="32"/>
  <c r="O20" i="32"/>
  <c r="L21" i="32"/>
  <c r="M21" i="32"/>
  <c r="N21" i="32"/>
  <c r="O21" i="32"/>
  <c r="L22" i="32"/>
  <c r="M22" i="32"/>
  <c r="N22" i="32"/>
  <c r="O22" i="32"/>
  <c r="L23" i="32"/>
  <c r="M23" i="32"/>
  <c r="N23" i="32"/>
  <c r="O23" i="32"/>
  <c r="L24" i="32"/>
  <c r="M24" i="32"/>
  <c r="N24" i="32"/>
  <c r="O24" i="32"/>
  <c r="L25" i="32"/>
  <c r="M25" i="32"/>
  <c r="N25" i="32"/>
  <c r="O25" i="32"/>
  <c r="L26" i="32"/>
  <c r="M26" i="32"/>
  <c r="N26" i="32"/>
  <c r="O26" i="32"/>
  <c r="L27" i="32"/>
  <c r="M27" i="32"/>
  <c r="N27" i="32"/>
  <c r="O27" i="32"/>
  <c r="L28" i="32"/>
  <c r="M28" i="32"/>
  <c r="N28" i="32"/>
  <c r="O28" i="32"/>
  <c r="L29" i="32"/>
  <c r="M29" i="32"/>
  <c r="N29" i="32"/>
  <c r="O29" i="32"/>
  <c r="M30" i="32"/>
  <c r="N30" i="32"/>
  <c r="O30" i="32"/>
  <c r="L31" i="32"/>
  <c r="M31" i="32"/>
  <c r="N31" i="32"/>
  <c r="O31" i="32"/>
  <c r="L32" i="32"/>
  <c r="M32" i="32"/>
  <c r="N32" i="32"/>
  <c r="O32" i="32"/>
  <c r="L33" i="32"/>
  <c r="M33" i="32"/>
  <c r="N33" i="32"/>
  <c r="O33" i="32"/>
  <c r="L34" i="32"/>
  <c r="M34" i="32"/>
  <c r="N34" i="32"/>
  <c r="O34" i="32"/>
  <c r="L35" i="32"/>
  <c r="M35" i="32"/>
  <c r="N35" i="32"/>
  <c r="O35" i="32"/>
  <c r="L36" i="32"/>
  <c r="M36" i="32"/>
  <c r="N36" i="32"/>
  <c r="O36" i="32"/>
  <c r="L37" i="32"/>
  <c r="M37" i="32"/>
  <c r="N37" i="32"/>
  <c r="O37" i="32"/>
  <c r="L6" i="32"/>
  <c r="M6" i="32"/>
  <c r="N6" i="32"/>
  <c r="O6" i="32"/>
  <c r="K5" i="32"/>
  <c r="I5" i="32"/>
  <c r="G5" i="32"/>
  <c r="E5" i="32"/>
  <c r="O5" i="32"/>
  <c r="M5" i="32"/>
  <c r="N5" i="32"/>
  <c r="L5" i="32"/>
  <c r="J5" i="32"/>
  <c r="H5" i="32"/>
  <c r="F5" i="32"/>
  <c r="D5" i="32"/>
  <c r="H40" i="1" l="1"/>
  <c r="K81" i="1" l="1"/>
  <c r="J81" i="1"/>
  <c r="K80" i="1"/>
  <c r="J80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3" i="1"/>
  <c r="J43" i="1"/>
  <c r="K42" i="1"/>
  <c r="J42" i="1"/>
  <c r="K41" i="1"/>
  <c r="J41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2" i="1"/>
  <c r="J22" i="1"/>
  <c r="K19" i="1"/>
  <c r="J19" i="1"/>
  <c r="K18" i="1"/>
  <c r="J18" i="1"/>
  <c r="K17" i="1"/>
  <c r="J17" i="1"/>
  <c r="I11" i="4"/>
  <c r="J11" i="4"/>
  <c r="I13" i="4"/>
  <c r="J13" i="4"/>
  <c r="I14" i="4"/>
  <c r="J14" i="4"/>
  <c r="I15" i="4"/>
  <c r="J15" i="4"/>
  <c r="I12" i="5"/>
  <c r="J12" i="5"/>
  <c r="I22" i="5"/>
  <c r="J22" i="5"/>
  <c r="I27" i="5"/>
  <c r="J27" i="5"/>
  <c r="J9" i="5"/>
  <c r="I9" i="5"/>
  <c r="F21" i="27"/>
  <c r="B14" i="26" l="1"/>
  <c r="D11" i="25"/>
  <c r="B13" i="26"/>
  <c r="B12" i="26"/>
  <c r="B11" i="26"/>
  <c r="I6" i="29"/>
  <c r="H6" i="29" s="1"/>
  <c r="G6" i="29" s="1"/>
  <c r="F6" i="29" s="1"/>
  <c r="E6" i="29" s="1"/>
  <c r="D6" i="29" s="1"/>
  <c r="F6" i="31"/>
  <c r="E6" i="31" s="1"/>
  <c r="D6" i="31" s="1"/>
  <c r="D8" i="25" l="1"/>
  <c r="D10" i="25"/>
  <c r="D9" i="25"/>
  <c r="A4" i="19" l="1"/>
  <c r="C21" i="28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E21" i="27"/>
  <c r="B5" i="3" l="1"/>
  <c r="O60" i="26"/>
  <c r="M60" i="26"/>
  <c r="L60" i="26"/>
  <c r="J60" i="26"/>
  <c r="I60" i="26"/>
  <c r="G60" i="26"/>
  <c r="F60" i="26"/>
  <c r="D60" i="26"/>
  <c r="O49" i="26"/>
  <c r="M49" i="26"/>
  <c r="L49" i="26"/>
  <c r="J49" i="26"/>
  <c r="I49" i="26"/>
  <c r="G49" i="26"/>
  <c r="F49" i="26"/>
  <c r="D49" i="26"/>
  <c r="O43" i="26"/>
  <c r="M43" i="26"/>
  <c r="L43" i="26"/>
  <c r="J43" i="26"/>
  <c r="I43" i="26"/>
  <c r="G43" i="26"/>
  <c r="F43" i="26"/>
  <c r="D43" i="26"/>
  <c r="O33" i="26"/>
  <c r="M33" i="26"/>
  <c r="L33" i="26"/>
  <c r="J33" i="26"/>
  <c r="I33" i="26"/>
  <c r="G33" i="26"/>
  <c r="F33" i="26"/>
  <c r="D33" i="26"/>
  <c r="O28" i="26"/>
  <c r="M28" i="26"/>
  <c r="L28" i="26"/>
  <c r="N28" i="26" s="1"/>
  <c r="K28" i="26" s="1"/>
  <c r="J28" i="26"/>
  <c r="I28" i="26"/>
  <c r="G28" i="26"/>
  <c r="F28" i="26"/>
  <c r="D28" i="26"/>
  <c r="O22" i="26"/>
  <c r="M22" i="26"/>
  <c r="L22" i="26"/>
  <c r="N22" i="26" s="1"/>
  <c r="K22" i="26" s="1"/>
  <c r="J22" i="26"/>
  <c r="I22" i="26"/>
  <c r="G22" i="26"/>
  <c r="F22" i="26"/>
  <c r="D22" i="26"/>
  <c r="O20" i="26"/>
  <c r="M20" i="26"/>
  <c r="L20" i="26"/>
  <c r="N20" i="26" s="1"/>
  <c r="K20" i="26" s="1"/>
  <c r="J20" i="26"/>
  <c r="I20" i="26"/>
  <c r="G20" i="26"/>
  <c r="F20" i="26"/>
  <c r="D20" i="26"/>
  <c r="D19" i="26" s="1"/>
  <c r="O19" i="26"/>
  <c r="M19" i="26"/>
  <c r="L19" i="26"/>
  <c r="J19" i="26"/>
  <c r="I19" i="26"/>
  <c r="G19" i="26"/>
  <c r="F19" i="26"/>
  <c r="N65" i="26"/>
  <c r="K65" i="26" s="1"/>
  <c r="N64" i="26"/>
  <c r="K64" i="26" s="1"/>
  <c r="N63" i="26"/>
  <c r="K63" i="26" s="1"/>
  <c r="N62" i="26"/>
  <c r="K62" i="26" s="1"/>
  <c r="N61" i="26"/>
  <c r="K61" i="26" s="1"/>
  <c r="N59" i="26"/>
  <c r="K59" i="26" s="1"/>
  <c r="N58" i="26"/>
  <c r="K58" i="26" s="1"/>
  <c r="N57" i="26"/>
  <c r="K57" i="26" s="1"/>
  <c r="N55" i="26"/>
  <c r="K55" i="26" s="1"/>
  <c r="N54" i="26"/>
  <c r="K54" i="26" s="1"/>
  <c r="N53" i="26"/>
  <c r="K53" i="26" s="1"/>
  <c r="N52" i="26"/>
  <c r="K52" i="26" s="1"/>
  <c r="N51" i="26"/>
  <c r="K51" i="26" s="1"/>
  <c r="N50" i="26"/>
  <c r="K50" i="26" s="1"/>
  <c r="N49" i="26"/>
  <c r="N48" i="26"/>
  <c r="K48" i="26" s="1"/>
  <c r="N47" i="26"/>
  <c r="K47" i="26" s="1"/>
  <c r="N46" i="26"/>
  <c r="K46" i="26" s="1"/>
  <c r="N45" i="26"/>
  <c r="K45" i="26" s="1"/>
  <c r="N44" i="26"/>
  <c r="K44" i="26" s="1"/>
  <c r="N42" i="26"/>
  <c r="K42" i="26" s="1"/>
  <c r="N41" i="26"/>
  <c r="K41" i="26" s="1"/>
  <c r="N40" i="26"/>
  <c r="K40" i="26" s="1"/>
  <c r="N39" i="26"/>
  <c r="K39" i="26" s="1"/>
  <c r="N38" i="26"/>
  <c r="K38" i="26" s="1"/>
  <c r="N37" i="26"/>
  <c r="K37" i="26" s="1"/>
  <c r="N36" i="26"/>
  <c r="K36" i="26" s="1"/>
  <c r="N35" i="26"/>
  <c r="K35" i="26" s="1"/>
  <c r="N34" i="26"/>
  <c r="K34" i="26" s="1"/>
  <c r="N32" i="26"/>
  <c r="K32" i="26" s="1"/>
  <c r="N31" i="26"/>
  <c r="K31" i="26" s="1"/>
  <c r="N30" i="26"/>
  <c r="K30" i="26" s="1"/>
  <c r="N29" i="26"/>
  <c r="K29" i="26" s="1"/>
  <c r="N27" i="26"/>
  <c r="K27" i="26" s="1"/>
  <c r="N26" i="26"/>
  <c r="K26" i="26" s="1"/>
  <c r="N25" i="26"/>
  <c r="K25" i="26" s="1"/>
  <c r="N24" i="26"/>
  <c r="K24" i="26" s="1"/>
  <c r="N23" i="26"/>
  <c r="K23" i="26" s="1"/>
  <c r="N21" i="26"/>
  <c r="K21" i="26" s="1"/>
  <c r="H65" i="26"/>
  <c r="E65" i="26" s="1"/>
  <c r="H64" i="26"/>
  <c r="E64" i="26" s="1"/>
  <c r="H63" i="26"/>
  <c r="E63" i="26" s="1"/>
  <c r="H62" i="26"/>
  <c r="E62" i="26" s="1"/>
  <c r="H61" i="26"/>
  <c r="E61" i="26" s="1"/>
  <c r="H59" i="26"/>
  <c r="E59" i="26" s="1"/>
  <c r="H58" i="26"/>
  <c r="E58" i="26" s="1"/>
  <c r="H57" i="26"/>
  <c r="E57" i="26" s="1"/>
  <c r="H20" i="26"/>
  <c r="E20" i="26" s="1"/>
  <c r="H21" i="26"/>
  <c r="E21" i="26" s="1"/>
  <c r="H22" i="26"/>
  <c r="E22" i="26" s="1"/>
  <c r="H23" i="26"/>
  <c r="E23" i="26" s="1"/>
  <c r="H24" i="26"/>
  <c r="E24" i="26" s="1"/>
  <c r="H25" i="26"/>
  <c r="E25" i="26" s="1"/>
  <c r="H26" i="26"/>
  <c r="E26" i="26" s="1"/>
  <c r="H27" i="26"/>
  <c r="E27" i="26" s="1"/>
  <c r="H29" i="26"/>
  <c r="E29" i="26" s="1"/>
  <c r="H30" i="26"/>
  <c r="E30" i="26" s="1"/>
  <c r="H31" i="26"/>
  <c r="E31" i="26" s="1"/>
  <c r="H32" i="26"/>
  <c r="E32" i="26" s="1"/>
  <c r="H34" i="26"/>
  <c r="E34" i="26" s="1"/>
  <c r="H35" i="26"/>
  <c r="E35" i="26" s="1"/>
  <c r="H36" i="26"/>
  <c r="E36" i="26" s="1"/>
  <c r="H37" i="26"/>
  <c r="E37" i="26" s="1"/>
  <c r="H38" i="26"/>
  <c r="E38" i="26" s="1"/>
  <c r="H39" i="26"/>
  <c r="E39" i="26" s="1"/>
  <c r="H40" i="26"/>
  <c r="E40" i="26" s="1"/>
  <c r="H41" i="26"/>
  <c r="E41" i="26" s="1"/>
  <c r="H42" i="26"/>
  <c r="E42" i="26" s="1"/>
  <c r="H44" i="26"/>
  <c r="E44" i="26" s="1"/>
  <c r="H45" i="26"/>
  <c r="E45" i="26" s="1"/>
  <c r="H46" i="26"/>
  <c r="E46" i="26" s="1"/>
  <c r="H47" i="26"/>
  <c r="E47" i="26" s="1"/>
  <c r="H48" i="26"/>
  <c r="E48" i="26" s="1"/>
  <c r="H49" i="26"/>
  <c r="E49" i="26" s="1"/>
  <c r="H50" i="26"/>
  <c r="E50" i="26" s="1"/>
  <c r="H51" i="26"/>
  <c r="E51" i="26" s="1"/>
  <c r="H52" i="26"/>
  <c r="E52" i="26" s="1"/>
  <c r="H53" i="26"/>
  <c r="E53" i="26" s="1"/>
  <c r="H54" i="26"/>
  <c r="E54" i="26" s="1"/>
  <c r="H55" i="26"/>
  <c r="E55" i="26" s="1"/>
  <c r="J33" i="25"/>
  <c r="J32" i="25"/>
  <c r="J29" i="25"/>
  <c r="J27" i="25"/>
  <c r="J26" i="25"/>
  <c r="J25" i="25"/>
  <c r="J24" i="25"/>
  <c r="J22" i="25"/>
  <c r="J21" i="25"/>
  <c r="J19" i="25"/>
  <c r="J18" i="25"/>
  <c r="E33" i="25"/>
  <c r="E32" i="25"/>
  <c r="E29" i="25"/>
  <c r="E27" i="25"/>
  <c r="E26" i="25"/>
  <c r="E25" i="25"/>
  <c r="E24" i="25"/>
  <c r="E22" i="25"/>
  <c r="E21" i="25"/>
  <c r="E19" i="25"/>
  <c r="E18" i="25"/>
  <c r="F20" i="25"/>
  <c r="F23" i="25" s="1"/>
  <c r="F28" i="25" s="1"/>
  <c r="F30" i="25" s="1"/>
  <c r="G20" i="25"/>
  <c r="G23" i="25" s="1"/>
  <c r="G28" i="25" s="1"/>
  <c r="G30" i="25" s="1"/>
  <c r="H20" i="25"/>
  <c r="H23" i="25" s="1"/>
  <c r="H28" i="25" s="1"/>
  <c r="H30" i="25" s="1"/>
  <c r="I20" i="25"/>
  <c r="I23" i="25" s="1"/>
  <c r="I28" i="25" s="1"/>
  <c r="I30" i="25" s="1"/>
  <c r="K20" i="25"/>
  <c r="K23" i="25" s="1"/>
  <c r="K28" i="25" s="1"/>
  <c r="K30" i="25" s="1"/>
  <c r="L20" i="25"/>
  <c r="L23" i="25" s="1"/>
  <c r="L28" i="25" s="1"/>
  <c r="L30" i="25" s="1"/>
  <c r="M20" i="25"/>
  <c r="M23" i="25" s="1"/>
  <c r="M28" i="25" s="1"/>
  <c r="M30" i="25" s="1"/>
  <c r="H28" i="26" l="1"/>
  <c r="E28" i="26" s="1"/>
  <c r="H33" i="26"/>
  <c r="E33" i="26" s="1"/>
  <c r="N33" i="26"/>
  <c r="H43" i="26"/>
  <c r="E43" i="26" s="1"/>
  <c r="N43" i="26"/>
  <c r="H60" i="26"/>
  <c r="E60" i="26" s="1"/>
  <c r="H19" i="26"/>
  <c r="E19" i="26" s="1"/>
  <c r="N60" i="26"/>
  <c r="K60" i="26" s="1"/>
  <c r="N19" i="26"/>
  <c r="J20" i="25"/>
  <c r="J23" i="25" s="1"/>
  <c r="J28" i="25" s="1"/>
  <c r="K49" i="26"/>
  <c r="K43" i="26"/>
  <c r="K33" i="26"/>
  <c r="K19" i="26"/>
  <c r="J30" i="25"/>
  <c r="E20" i="25"/>
  <c r="E23" i="25" s="1"/>
  <c r="E28" i="25" s="1"/>
  <c r="E30" i="25" s="1"/>
  <c r="D20" i="25"/>
  <c r="D23" i="25" s="1"/>
  <c r="D28" i="25" s="1"/>
  <c r="D30" i="25" s="1"/>
  <c r="R20" i="18"/>
  <c r="Q20" i="18"/>
  <c r="P20" i="18"/>
  <c r="O20" i="18"/>
  <c r="M20" i="18"/>
  <c r="L20" i="18"/>
  <c r="K20" i="18"/>
  <c r="J20" i="18"/>
  <c r="F20" i="18"/>
  <c r="G20" i="18"/>
  <c r="H20" i="18"/>
  <c r="E20" i="18"/>
  <c r="D5" i="17"/>
  <c r="D5" i="18" s="1"/>
  <c r="R20" i="17"/>
  <c r="Q20" i="17"/>
  <c r="P20" i="17"/>
  <c r="O20" i="17"/>
  <c r="K20" i="17"/>
  <c r="L20" i="17"/>
  <c r="M20" i="17"/>
  <c r="E4" i="14"/>
  <c r="D4" i="13"/>
  <c r="F49" i="14"/>
  <c r="F48" i="14"/>
  <c r="F47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E42" i="13"/>
  <c r="E36" i="13"/>
  <c r="E45" i="13" s="1"/>
  <c r="E37" i="13"/>
  <c r="E46" i="13" s="1"/>
  <c r="E25" i="13"/>
  <c r="E44" i="13" s="1"/>
  <c r="E47" i="13"/>
  <c r="D42" i="13"/>
  <c r="F41" i="13"/>
  <c r="F40" i="13"/>
  <c r="F39" i="13"/>
  <c r="F38" i="13"/>
  <c r="F42" i="13" s="1"/>
  <c r="D37" i="13"/>
  <c r="D36" i="13"/>
  <c r="F35" i="13"/>
  <c r="F34" i="13"/>
  <c r="F33" i="13"/>
  <c r="F32" i="13"/>
  <c r="F31" i="13"/>
  <c r="F30" i="13"/>
  <c r="F29" i="13"/>
  <c r="F28" i="13"/>
  <c r="F27" i="13"/>
  <c r="F26" i="13"/>
  <c r="D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AB21" i="19"/>
  <c r="W21" i="19"/>
  <c r="R21" i="19"/>
  <c r="M21" i="19"/>
  <c r="H21" i="19"/>
  <c r="AH21" i="19" s="1"/>
  <c r="C21" i="19"/>
  <c r="AB20" i="19"/>
  <c r="W20" i="19"/>
  <c r="R20" i="19"/>
  <c r="M20" i="19"/>
  <c r="H20" i="19"/>
  <c r="G20" i="19"/>
  <c r="G19" i="19" s="1"/>
  <c r="F20" i="19"/>
  <c r="F19" i="19" s="1"/>
  <c r="E20" i="19"/>
  <c r="E19" i="19" s="1"/>
  <c r="D20" i="19"/>
  <c r="AF19" i="19"/>
  <c r="AE19" i="19"/>
  <c r="AD19" i="19"/>
  <c r="AC19" i="19"/>
  <c r="AB19" i="19" s="1"/>
  <c r="AA19" i="19"/>
  <c r="Z19" i="19"/>
  <c r="Y19" i="19"/>
  <c r="X19" i="19"/>
  <c r="V19" i="19"/>
  <c r="U19" i="19"/>
  <c r="T19" i="19"/>
  <c r="S19" i="19"/>
  <c r="R19" i="19" s="1"/>
  <c r="Q19" i="19"/>
  <c r="P19" i="19"/>
  <c r="O19" i="19"/>
  <c r="N19" i="19"/>
  <c r="L19" i="19"/>
  <c r="K19" i="19"/>
  <c r="J19" i="19"/>
  <c r="I19" i="19"/>
  <c r="AB18" i="19"/>
  <c r="W18" i="19"/>
  <c r="M18" i="19"/>
  <c r="AI18" i="19" s="1"/>
  <c r="H18" i="19"/>
  <c r="AH18" i="19" s="1"/>
  <c r="G18" i="19"/>
  <c r="F18" i="19"/>
  <c r="E18" i="19"/>
  <c r="D18" i="19"/>
  <c r="AB17" i="19"/>
  <c r="W17" i="19"/>
  <c r="V16" i="19"/>
  <c r="T16" i="19"/>
  <c r="R17" i="19"/>
  <c r="M17" i="19"/>
  <c r="H17" i="19"/>
  <c r="G17" i="19"/>
  <c r="F17" i="19"/>
  <c r="F16" i="19" s="1"/>
  <c r="E17" i="19"/>
  <c r="D17" i="19"/>
  <c r="AF16" i="19"/>
  <c r="AE16" i="19"/>
  <c r="AE13" i="19" s="1"/>
  <c r="AD16" i="19"/>
  <c r="AD13" i="19" s="1"/>
  <c r="AD22" i="19" s="1"/>
  <c r="AC16" i="19"/>
  <c r="AA16" i="19"/>
  <c r="AA13" i="19" s="1"/>
  <c r="AA22" i="19" s="1"/>
  <c r="Z16" i="19"/>
  <c r="Z13" i="19" s="1"/>
  <c r="Z22" i="19" s="1"/>
  <c r="Y16" i="19"/>
  <c r="Y13" i="19" s="1"/>
  <c r="X16" i="19"/>
  <c r="W16" i="19" s="1"/>
  <c r="U16" i="19"/>
  <c r="S16" i="19"/>
  <c r="Q16" i="19"/>
  <c r="Q13" i="19" s="1"/>
  <c r="P16" i="19"/>
  <c r="O16" i="19"/>
  <c r="O13" i="19" s="1"/>
  <c r="N16" i="19"/>
  <c r="L16" i="19"/>
  <c r="L13" i="19" s="1"/>
  <c r="K16" i="19"/>
  <c r="K13" i="19" s="1"/>
  <c r="J16" i="19"/>
  <c r="I16" i="19"/>
  <c r="E16" i="19"/>
  <c r="AB15" i="19"/>
  <c r="W15" i="19"/>
  <c r="R15" i="19"/>
  <c r="M15" i="19"/>
  <c r="H15" i="19"/>
  <c r="G15" i="19"/>
  <c r="F15" i="19"/>
  <c r="E15" i="19"/>
  <c r="D15" i="19"/>
  <c r="AB14" i="19"/>
  <c r="W14" i="19"/>
  <c r="T13" i="19"/>
  <c r="M14" i="19"/>
  <c r="H14" i="19"/>
  <c r="AH14" i="19" s="1"/>
  <c r="G14" i="19"/>
  <c r="F14" i="19"/>
  <c r="E14" i="19"/>
  <c r="D14" i="19"/>
  <c r="C14" i="19" s="1"/>
  <c r="AF13" i="19"/>
  <c r="AF22" i="19" s="1"/>
  <c r="X13" i="19"/>
  <c r="P13" i="19"/>
  <c r="N13" i="19"/>
  <c r="J13" i="19"/>
  <c r="AB12" i="19"/>
  <c r="W12" i="19"/>
  <c r="R12" i="19"/>
  <c r="M12" i="19"/>
  <c r="F12" i="19"/>
  <c r="E12" i="19"/>
  <c r="D12" i="19"/>
  <c r="AB11" i="19"/>
  <c r="W11" i="19"/>
  <c r="R11" i="19"/>
  <c r="M11" i="19"/>
  <c r="H11" i="19"/>
  <c r="G11" i="19"/>
  <c r="F11" i="19"/>
  <c r="E11" i="19"/>
  <c r="D11" i="19"/>
  <c r="AB10" i="19"/>
  <c r="H10" i="19"/>
  <c r="F10" i="19"/>
  <c r="D10" i="19"/>
  <c r="AI7" i="19"/>
  <c r="AH7" i="19"/>
  <c r="AG7" i="19"/>
  <c r="AB7" i="19"/>
  <c r="W7" i="19"/>
  <c r="R7" i="19"/>
  <c r="M7" i="19"/>
  <c r="H7" i="19"/>
  <c r="C7" i="19"/>
  <c r="N22" i="18"/>
  <c r="I22" i="18"/>
  <c r="N18" i="18"/>
  <c r="I18" i="18"/>
  <c r="D18" i="18"/>
  <c r="N16" i="18"/>
  <c r="I16" i="18"/>
  <c r="N15" i="18"/>
  <c r="I15" i="18"/>
  <c r="D15" i="18"/>
  <c r="N14" i="18"/>
  <c r="I14" i="18"/>
  <c r="G10" i="18"/>
  <c r="G9" i="18" s="1"/>
  <c r="G19" i="18" s="1"/>
  <c r="R10" i="18"/>
  <c r="R9" i="18" s="1"/>
  <c r="Q10" i="18"/>
  <c r="P10" i="18"/>
  <c r="P9" i="18" s="1"/>
  <c r="O10" i="18"/>
  <c r="M10" i="18"/>
  <c r="M9" i="18" s="1"/>
  <c r="L10" i="18"/>
  <c r="K10" i="18"/>
  <c r="K9" i="18" s="1"/>
  <c r="J10" i="18"/>
  <c r="J9" i="18" s="1"/>
  <c r="H10" i="18"/>
  <c r="H9" i="18" s="1"/>
  <c r="H19" i="18" s="1"/>
  <c r="F10" i="18"/>
  <c r="F9" i="18" s="1"/>
  <c r="F19" i="18" s="1"/>
  <c r="E10" i="18"/>
  <c r="Q9" i="18"/>
  <c r="Q17" i="18" s="1"/>
  <c r="O9" i="18"/>
  <c r="O17" i="18" s="1"/>
  <c r="L9" i="18"/>
  <c r="L19" i="18" s="1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B8" i="18"/>
  <c r="N6" i="18"/>
  <c r="I6" i="18"/>
  <c r="D6" i="18"/>
  <c r="N22" i="17"/>
  <c r="H22" i="17"/>
  <c r="G22" i="17"/>
  <c r="F22" i="17"/>
  <c r="N18" i="17"/>
  <c r="I16" i="17"/>
  <c r="G16" i="17"/>
  <c r="E16" i="17"/>
  <c r="H15" i="17"/>
  <c r="G15" i="17"/>
  <c r="F15" i="17"/>
  <c r="N14" i="17"/>
  <c r="H14" i="17"/>
  <c r="F14" i="17"/>
  <c r="I14" i="17"/>
  <c r="G14" i="17"/>
  <c r="H13" i="17"/>
  <c r="G13" i="17"/>
  <c r="F13" i="17"/>
  <c r="E13" i="17"/>
  <c r="H12" i="17"/>
  <c r="G12" i="17"/>
  <c r="F12" i="17"/>
  <c r="E12" i="17"/>
  <c r="H11" i="17"/>
  <c r="G11" i="17"/>
  <c r="F11" i="17"/>
  <c r="E11" i="17"/>
  <c r="R10" i="17"/>
  <c r="Q10" i="17"/>
  <c r="Q9" i="17" s="1"/>
  <c r="Q19" i="17" s="1"/>
  <c r="P10" i="17"/>
  <c r="P9" i="17" s="1"/>
  <c r="O10" i="17"/>
  <c r="M10" i="17"/>
  <c r="M9" i="17" s="1"/>
  <c r="M19" i="17" s="1"/>
  <c r="L10" i="17"/>
  <c r="K10" i="17"/>
  <c r="K9" i="17" s="1"/>
  <c r="K19" i="17" s="1"/>
  <c r="J10" i="17"/>
  <c r="H10" i="17"/>
  <c r="G10" i="17"/>
  <c r="F10" i="17"/>
  <c r="E10" i="17"/>
  <c r="R9" i="17"/>
  <c r="R19" i="17" s="1"/>
  <c r="L9" i="17"/>
  <c r="L19" i="17" s="1"/>
  <c r="L24" i="17" s="1"/>
  <c r="F36" i="13" l="1"/>
  <c r="E13" i="19"/>
  <c r="K22" i="19"/>
  <c r="M16" i="19"/>
  <c r="AI17" i="19"/>
  <c r="F25" i="13"/>
  <c r="F44" i="13" s="1"/>
  <c r="F37" i="13"/>
  <c r="W19" i="19"/>
  <c r="AI20" i="19"/>
  <c r="F45" i="13"/>
  <c r="F9" i="17"/>
  <c r="C11" i="19"/>
  <c r="C18" i="19"/>
  <c r="AI15" i="19"/>
  <c r="AH15" i="19"/>
  <c r="P23" i="18"/>
  <c r="R23" i="18"/>
  <c r="R24" i="17"/>
  <c r="I9" i="17"/>
  <c r="G47" i="14"/>
  <c r="G48" i="14"/>
  <c r="G49" i="14"/>
  <c r="F46" i="14"/>
  <c r="E43" i="13"/>
  <c r="F46" i="13"/>
  <c r="F47" i="13"/>
  <c r="AI14" i="19"/>
  <c r="AH17" i="19"/>
  <c r="W13" i="19"/>
  <c r="O22" i="19"/>
  <c r="Q22" i="19"/>
  <c r="Y22" i="19"/>
  <c r="V13" i="19"/>
  <c r="V22" i="19" s="1"/>
  <c r="R18" i="19"/>
  <c r="AE22" i="19"/>
  <c r="AG18" i="19"/>
  <c r="H19" i="19"/>
  <c r="AH19" i="19" s="1"/>
  <c r="M19" i="19"/>
  <c r="AI19" i="19" s="1"/>
  <c r="C20" i="19"/>
  <c r="AG20" i="19" s="1"/>
  <c r="AH20" i="19"/>
  <c r="D19" i="19"/>
  <c r="C19" i="19" s="1"/>
  <c r="AG19" i="19" s="1"/>
  <c r="G16" i="19"/>
  <c r="F13" i="19"/>
  <c r="C15" i="19"/>
  <c r="AG15" i="19" s="1"/>
  <c r="O19" i="18"/>
  <c r="Q19" i="18"/>
  <c r="G9" i="17"/>
  <c r="G19" i="17" s="1"/>
  <c r="H9" i="17"/>
  <c r="P19" i="17"/>
  <c r="P24" i="17" s="1"/>
  <c r="P17" i="17"/>
  <c r="P19" i="18"/>
  <c r="P17" i="18"/>
  <c r="N9" i="18"/>
  <c r="N17" i="18" s="1"/>
  <c r="R19" i="18"/>
  <c r="R17" i="18"/>
  <c r="I15" i="17"/>
  <c r="E15" i="17"/>
  <c r="I17" i="17"/>
  <c r="K17" i="17"/>
  <c r="F16" i="17"/>
  <c r="F17" i="17" s="1"/>
  <c r="M17" i="17"/>
  <c r="H16" i="17"/>
  <c r="H17" i="17" s="1"/>
  <c r="J17" i="17"/>
  <c r="R17" i="17"/>
  <c r="J19" i="17"/>
  <c r="K19" i="18"/>
  <c r="K17" i="18"/>
  <c r="M19" i="18"/>
  <c r="M17" i="18"/>
  <c r="D16" i="18"/>
  <c r="G17" i="18"/>
  <c r="H17" i="18"/>
  <c r="L17" i="18"/>
  <c r="T22" i="19"/>
  <c r="R10" i="19"/>
  <c r="E14" i="17"/>
  <c r="D14" i="17" s="1"/>
  <c r="N15" i="17"/>
  <c r="O9" i="17"/>
  <c r="G17" i="17"/>
  <c r="O17" i="17"/>
  <c r="N16" i="17"/>
  <c r="Q17" i="17"/>
  <c r="L17" i="17"/>
  <c r="I22" i="17"/>
  <c r="D22" i="17" s="1"/>
  <c r="E22" i="17"/>
  <c r="I9" i="18"/>
  <c r="I17" i="18" s="1"/>
  <c r="J19" i="18"/>
  <c r="D14" i="18"/>
  <c r="E9" i="18"/>
  <c r="F17" i="18"/>
  <c r="J17" i="18"/>
  <c r="L23" i="18"/>
  <c r="J22" i="19"/>
  <c r="E10" i="19"/>
  <c r="L22" i="19"/>
  <c r="G10" i="19"/>
  <c r="X22" i="19"/>
  <c r="W10" i="19"/>
  <c r="AH10" i="19" s="1"/>
  <c r="G13" i="19"/>
  <c r="H16" i="19"/>
  <c r="AH16" i="19" s="1"/>
  <c r="I13" i="19"/>
  <c r="AB16" i="19"/>
  <c r="AC13" i="19"/>
  <c r="C17" i="19"/>
  <c r="AG17" i="19" s="1"/>
  <c r="D16" i="19"/>
  <c r="D22" i="18"/>
  <c r="F22" i="19"/>
  <c r="N22" i="19"/>
  <c r="M10" i="19"/>
  <c r="AI10" i="19" s="1"/>
  <c r="P22" i="19"/>
  <c r="H12" i="19"/>
  <c r="G12" i="19"/>
  <c r="C12" i="19" s="1"/>
  <c r="M13" i="19"/>
  <c r="R14" i="19"/>
  <c r="AG14" i="19" s="1"/>
  <c r="S13" i="19"/>
  <c r="U13" i="19"/>
  <c r="U22" i="19" s="1"/>
  <c r="R16" i="19"/>
  <c r="AG21" i="19"/>
  <c r="AI21" i="19"/>
  <c r="AI16" i="19" l="1"/>
  <c r="E22" i="19"/>
  <c r="G46" i="14"/>
  <c r="F43" i="13"/>
  <c r="R13" i="19"/>
  <c r="S22" i="19"/>
  <c r="R22" i="19" s="1"/>
  <c r="G21" i="17"/>
  <c r="G20" i="17" s="1"/>
  <c r="M22" i="19"/>
  <c r="C16" i="19"/>
  <c r="AG16" i="19" s="1"/>
  <c r="D13" i="19"/>
  <c r="AC22" i="19"/>
  <c r="AB13" i="19"/>
  <c r="AI13" i="19" s="1"/>
  <c r="I22" i="19"/>
  <c r="H13" i="19"/>
  <c r="AH13" i="19" s="1"/>
  <c r="W22" i="19"/>
  <c r="H21" i="17"/>
  <c r="F21" i="17"/>
  <c r="O19" i="17"/>
  <c r="N9" i="17"/>
  <c r="N17" i="17" s="1"/>
  <c r="G22" i="19"/>
  <c r="C10" i="19"/>
  <c r="AG10" i="19" s="1"/>
  <c r="E19" i="18"/>
  <c r="D9" i="18"/>
  <c r="D17" i="18" s="1"/>
  <c r="E17" i="18"/>
  <c r="D16" i="17"/>
  <c r="E9" i="17"/>
  <c r="D15" i="17"/>
  <c r="F19" i="17"/>
  <c r="H19" i="17"/>
  <c r="F20" i="17" l="1"/>
  <c r="F23" i="18" s="1"/>
  <c r="H20" i="17"/>
  <c r="H24" i="17" s="1"/>
  <c r="F24" i="17"/>
  <c r="I21" i="18"/>
  <c r="I20" i="18"/>
  <c r="H22" i="19"/>
  <c r="AH22" i="19" s="1"/>
  <c r="AB22" i="19"/>
  <c r="AI22" i="19" s="1"/>
  <c r="Q23" i="18"/>
  <c r="Q24" i="17"/>
  <c r="D9" i="17"/>
  <c r="D17" i="17" s="1"/>
  <c r="E19" i="17"/>
  <c r="E17" i="17"/>
  <c r="K23" i="18"/>
  <c r="K24" i="17"/>
  <c r="M23" i="18"/>
  <c r="M24" i="17"/>
  <c r="C13" i="19"/>
  <c r="AG13" i="19" s="1"/>
  <c r="D22" i="19"/>
  <c r="C22" i="19" s="1"/>
  <c r="AG22" i="19" s="1"/>
  <c r="O24" i="18"/>
  <c r="N21" i="17"/>
  <c r="G23" i="18"/>
  <c r="G24" i="17"/>
  <c r="H23" i="18" l="1"/>
  <c r="D21" i="18"/>
  <c r="D20" i="18"/>
  <c r="N20" i="17"/>
  <c r="O24" i="17"/>
  <c r="N21" i="18"/>
  <c r="N20" i="18"/>
  <c r="J24" i="18"/>
  <c r="I21" i="17"/>
  <c r="E21" i="17"/>
  <c r="E20" i="17" s="1"/>
  <c r="D21" i="17" l="1"/>
  <c r="D24" i="18" s="1"/>
  <c r="N23" i="18"/>
  <c r="J23" i="18"/>
  <c r="I20" i="17"/>
  <c r="I23" i="18" s="1"/>
  <c r="J24" i="17"/>
  <c r="O23" i="18"/>
  <c r="E23" i="18" l="1"/>
  <c r="D20" i="17"/>
  <c r="D23" i="18" s="1"/>
  <c r="E24" i="17"/>
  <c r="D10" i="4" l="1"/>
  <c r="D9" i="4" s="1"/>
  <c r="F10" i="4"/>
  <c r="F9" i="4" s="1"/>
  <c r="G10" i="4"/>
  <c r="H10" i="4"/>
  <c r="D12" i="4"/>
  <c r="F12" i="4"/>
  <c r="G12" i="4"/>
  <c r="H12" i="4"/>
  <c r="J12" i="4" s="1"/>
  <c r="D18" i="4"/>
  <c r="F18" i="4"/>
  <c r="F16" i="4" s="1"/>
  <c r="G18" i="4"/>
  <c r="H18" i="4"/>
  <c r="C18" i="4"/>
  <c r="C16" i="4" s="1"/>
  <c r="C12" i="4"/>
  <c r="C10" i="4"/>
  <c r="C9" i="4" s="1"/>
  <c r="B8" i="4"/>
  <c r="C8" i="4" s="1"/>
  <c r="D8" i="4" s="1"/>
  <c r="E8" i="4" s="1"/>
  <c r="F8" i="4" s="1"/>
  <c r="G8" i="4" s="1"/>
  <c r="H8" i="4" s="1"/>
  <c r="I8" i="4" s="1"/>
  <c r="J8" i="4" s="1"/>
  <c r="J7" i="4"/>
  <c r="I7" i="4"/>
  <c r="H7" i="4"/>
  <c r="H6" i="4"/>
  <c r="G6" i="4"/>
  <c r="F6" i="4"/>
  <c r="E6" i="4"/>
  <c r="D6" i="4"/>
  <c r="C6" i="4"/>
  <c r="A3" i="4"/>
  <c r="D10" i="5"/>
  <c r="F10" i="5"/>
  <c r="G10" i="5"/>
  <c r="H10" i="5"/>
  <c r="J10" i="5" s="1"/>
  <c r="D11" i="5"/>
  <c r="F11" i="5"/>
  <c r="G11" i="5"/>
  <c r="H11" i="5"/>
  <c r="J11" i="5" s="1"/>
  <c r="D15" i="5"/>
  <c r="F15" i="5"/>
  <c r="G15" i="5"/>
  <c r="H15" i="5"/>
  <c r="J15" i="5" s="1"/>
  <c r="D17" i="5"/>
  <c r="F17" i="5"/>
  <c r="G17" i="5"/>
  <c r="H17" i="5"/>
  <c r="J17" i="5" s="1"/>
  <c r="D18" i="5"/>
  <c r="F18" i="5"/>
  <c r="G18" i="5"/>
  <c r="H18" i="5"/>
  <c r="J18" i="5" s="1"/>
  <c r="D20" i="5"/>
  <c r="F20" i="5"/>
  <c r="G20" i="5"/>
  <c r="H20" i="5"/>
  <c r="J20" i="5" s="1"/>
  <c r="D23" i="5"/>
  <c r="F23" i="5"/>
  <c r="G23" i="5"/>
  <c r="H23" i="5"/>
  <c r="J23" i="5" s="1"/>
  <c r="D24" i="5"/>
  <c r="F24" i="5"/>
  <c r="G24" i="5"/>
  <c r="H24" i="5"/>
  <c r="D25" i="5"/>
  <c r="F25" i="5"/>
  <c r="G25" i="5"/>
  <c r="D26" i="5"/>
  <c r="F26" i="5"/>
  <c r="G26" i="5"/>
  <c r="I26" i="5" s="1"/>
  <c r="H26" i="5"/>
  <c r="J26" i="5" s="1"/>
  <c r="D29" i="5"/>
  <c r="F29" i="5"/>
  <c r="G29" i="5"/>
  <c r="I29" i="5" s="1"/>
  <c r="H29" i="5"/>
  <c r="J29" i="5" s="1"/>
  <c r="D30" i="5"/>
  <c r="F30" i="5"/>
  <c r="G30" i="5"/>
  <c r="H30" i="5"/>
  <c r="J30" i="5" s="1"/>
  <c r="D32" i="5"/>
  <c r="F32" i="5"/>
  <c r="G32" i="5"/>
  <c r="I32" i="5" s="1"/>
  <c r="H32" i="5"/>
  <c r="J32" i="5" s="1"/>
  <c r="D35" i="5"/>
  <c r="F35" i="5"/>
  <c r="D36" i="5"/>
  <c r="F36" i="5"/>
  <c r="A3" i="5"/>
  <c r="B8" i="5"/>
  <c r="C8" i="5" s="1"/>
  <c r="D8" i="5" s="1"/>
  <c r="E8" i="5" s="1"/>
  <c r="F8" i="5" s="1"/>
  <c r="G8" i="5" s="1"/>
  <c r="H8" i="5" s="1"/>
  <c r="I8" i="5" s="1"/>
  <c r="J8" i="5" s="1"/>
  <c r="J7" i="5"/>
  <c r="I7" i="5"/>
  <c r="H7" i="5"/>
  <c r="H6" i="5"/>
  <c r="G6" i="5"/>
  <c r="E6" i="5"/>
  <c r="D6" i="5"/>
  <c r="C6" i="5"/>
  <c r="F6" i="5"/>
  <c r="C36" i="5"/>
  <c r="C35" i="5"/>
  <c r="C32" i="5"/>
  <c r="C30" i="5"/>
  <c r="C29" i="5"/>
  <c r="C26" i="5"/>
  <c r="C25" i="5"/>
  <c r="C24" i="5"/>
  <c r="C23" i="5"/>
  <c r="C20" i="5"/>
  <c r="C18" i="5"/>
  <c r="C17" i="5"/>
  <c r="C15" i="5"/>
  <c r="C11" i="5"/>
  <c r="C10" i="5"/>
  <c r="J24" i="5" l="1"/>
  <c r="G28" i="5"/>
  <c r="I30" i="5"/>
  <c r="H16" i="4"/>
  <c r="J16" i="4" s="1"/>
  <c r="J18" i="4"/>
  <c r="H9" i="4"/>
  <c r="J9" i="4" s="1"/>
  <c r="J10" i="4"/>
  <c r="I24" i="5"/>
  <c r="I23" i="5"/>
  <c r="I20" i="5"/>
  <c r="I18" i="5"/>
  <c r="I17" i="5"/>
  <c r="I15" i="5"/>
  <c r="I11" i="5"/>
  <c r="I10" i="5"/>
  <c r="G17" i="4"/>
  <c r="I18" i="4"/>
  <c r="I12" i="4"/>
  <c r="G9" i="4"/>
  <c r="I10" i="4"/>
  <c r="D28" i="5"/>
  <c r="H28" i="5"/>
  <c r="J28" i="5" s="1"/>
  <c r="F28" i="5"/>
  <c r="C17" i="4"/>
  <c r="C19" i="4" s="1"/>
  <c r="F17" i="4"/>
  <c r="F19" i="4" s="1"/>
  <c r="H17" i="4"/>
  <c r="D17" i="4"/>
  <c r="D19" i="4" s="1"/>
  <c r="G19" i="4"/>
  <c r="C28" i="5"/>
  <c r="H19" i="4" l="1"/>
  <c r="J19" i="4" s="1"/>
  <c r="J17" i="4"/>
  <c r="I17" i="4"/>
  <c r="I28" i="5"/>
  <c r="I16" i="4"/>
  <c r="I9" i="4"/>
  <c r="A2" i="7"/>
  <c r="D3" i="7"/>
  <c r="C3" i="7"/>
  <c r="B3" i="7"/>
  <c r="D5" i="7"/>
  <c r="C8" i="7"/>
  <c r="B8" i="7"/>
  <c r="I19" i="4" l="1"/>
  <c r="D8" i="7"/>
  <c r="I40" i="1" s="1"/>
  <c r="H25" i="5" l="1"/>
  <c r="K40" i="1"/>
  <c r="J40" i="1"/>
  <c r="A2" i="9"/>
  <c r="J25" i="5" l="1"/>
  <c r="I25" i="5"/>
  <c r="C15" i="9"/>
  <c r="A5" i="9"/>
  <c r="A6" i="9" s="1"/>
  <c r="A7" i="9" s="1"/>
  <c r="A8" i="9" s="1"/>
  <c r="A9" i="9" s="1"/>
  <c r="A10" i="9" s="1"/>
  <c r="A11" i="9" s="1"/>
  <c r="A12" i="9" s="1"/>
  <c r="A13" i="9" s="1"/>
  <c r="A14" i="9" s="1"/>
  <c r="G85" i="1"/>
  <c r="E85" i="1"/>
  <c r="D85" i="1"/>
  <c r="F84" i="1"/>
  <c r="F85" i="1" s="1"/>
  <c r="I84" i="1" l="1"/>
  <c r="K84" i="1" s="1"/>
  <c r="H85" i="1"/>
  <c r="I85" i="1"/>
  <c r="I53" i="1"/>
  <c r="H53" i="1"/>
  <c r="G19" i="5" s="1"/>
  <c r="G53" i="1"/>
  <c r="F19" i="5" s="1"/>
  <c r="D19" i="5"/>
  <c r="D53" i="1"/>
  <c r="C19" i="5" s="1"/>
  <c r="J84" i="1" l="1"/>
  <c r="H19" i="5"/>
  <c r="J19" i="5" s="1"/>
  <c r="K53" i="1"/>
  <c r="J53" i="1"/>
  <c r="I19" i="5"/>
  <c r="K85" i="1"/>
  <c r="J85" i="1"/>
  <c r="L80" i="1"/>
  <c r="M80" i="1" s="1"/>
  <c r="N80" i="1" s="1"/>
  <c r="B25" i="3"/>
  <c r="B17" i="8" s="1"/>
  <c r="C9" i="8" l="1"/>
  <c r="C10" i="8"/>
  <c r="B10" i="8" s="1"/>
  <c r="C8" i="8"/>
  <c r="B8" i="8" s="1"/>
  <c r="N4" i="1"/>
  <c r="M4" i="1"/>
  <c r="N3" i="1"/>
  <c r="M3" i="1"/>
  <c r="L3" i="1"/>
  <c r="N12" i="1"/>
  <c r="M12" i="1"/>
  <c r="L12" i="1"/>
  <c r="N9" i="1"/>
  <c r="M9" i="1"/>
  <c r="L9" i="1"/>
  <c r="C5" i="6"/>
  <c r="C6" i="6" s="1"/>
  <c r="C8" i="6"/>
  <c r="B9" i="3"/>
  <c r="B15" i="26" l="1"/>
  <c r="D12" i="25"/>
  <c r="A25" i="3"/>
  <c r="D9" i="6"/>
  <c r="A6" i="6"/>
  <c r="A2" i="6"/>
  <c r="K16" i="1"/>
  <c r="J16" i="1"/>
  <c r="F81" i="1"/>
  <c r="F80" i="1"/>
  <c r="F75" i="1"/>
  <c r="F74" i="1"/>
  <c r="F72" i="1"/>
  <c r="F68" i="1"/>
  <c r="F67" i="1"/>
  <c r="F66" i="1"/>
  <c r="F65" i="1"/>
  <c r="F64" i="1"/>
  <c r="F63" i="1"/>
  <c r="E10" i="4" s="1"/>
  <c r="E9" i="4" s="1"/>
  <c r="F62" i="1"/>
  <c r="F61" i="1"/>
  <c r="F60" i="1"/>
  <c r="F59" i="1"/>
  <c r="F58" i="1"/>
  <c r="F57" i="1"/>
  <c r="E20" i="5" s="1"/>
  <c r="F56" i="1"/>
  <c r="F55" i="1"/>
  <c r="E18" i="4" s="1"/>
  <c r="F54" i="1"/>
  <c r="F52" i="1"/>
  <c r="E24" i="5" s="1"/>
  <c r="F51" i="1"/>
  <c r="F50" i="1"/>
  <c r="F49" i="1"/>
  <c r="F48" i="1"/>
  <c r="F47" i="1"/>
  <c r="F46" i="1"/>
  <c r="E30" i="5" s="1"/>
  <c r="F45" i="1"/>
  <c r="E29" i="5" s="1"/>
  <c r="F43" i="1"/>
  <c r="E32" i="5" s="1"/>
  <c r="F42" i="1"/>
  <c r="F41" i="1"/>
  <c r="F40" i="1"/>
  <c r="E25" i="5" s="1"/>
  <c r="F37" i="1"/>
  <c r="E12" i="4" s="1"/>
  <c r="F36" i="1"/>
  <c r="F35" i="1"/>
  <c r="E23" i="5" s="1"/>
  <c r="F34" i="1"/>
  <c r="E17" i="5" s="1"/>
  <c r="F33" i="1"/>
  <c r="E15" i="5" s="1"/>
  <c r="F32" i="1"/>
  <c r="F31" i="1"/>
  <c r="F30" i="1"/>
  <c r="F29" i="1"/>
  <c r="F28" i="1"/>
  <c r="F27" i="1"/>
  <c r="F26" i="1"/>
  <c r="F25" i="1"/>
  <c r="F24" i="1"/>
  <c r="F22" i="1"/>
  <c r="E26" i="5" s="1"/>
  <c r="F19" i="1"/>
  <c r="F18" i="1"/>
  <c r="F17" i="1"/>
  <c r="E11" i="5" s="1"/>
  <c r="F16" i="1"/>
  <c r="E10" i="5" s="1"/>
  <c r="E82" i="1"/>
  <c r="G82" i="1"/>
  <c r="F16" i="5" s="1"/>
  <c r="H82" i="1"/>
  <c r="G16" i="5" s="1"/>
  <c r="I82" i="1"/>
  <c r="D82" i="1"/>
  <c r="C16" i="5" s="1"/>
  <c r="E76" i="1"/>
  <c r="G76" i="1"/>
  <c r="H76" i="1"/>
  <c r="D76" i="1"/>
  <c r="B75" i="1"/>
  <c r="I44" i="1"/>
  <c r="D44" i="1"/>
  <c r="E23" i="1"/>
  <c r="E21" i="1" s="1"/>
  <c r="D33" i="5" s="1"/>
  <c r="D31" i="5" s="1"/>
  <c r="D21" i="5" s="1"/>
  <c r="G23" i="1"/>
  <c r="G21" i="1" s="1"/>
  <c r="F33" i="5" s="1"/>
  <c r="F31" i="5" s="1"/>
  <c r="F21" i="5" s="1"/>
  <c r="H23" i="1"/>
  <c r="H21" i="1" s="1"/>
  <c r="G33" i="5" s="1"/>
  <c r="I23" i="1"/>
  <c r="E20" i="1"/>
  <c r="G20" i="1"/>
  <c r="H20" i="1"/>
  <c r="I20" i="1"/>
  <c r="E15" i="1"/>
  <c r="G15" i="1"/>
  <c r="H15" i="1"/>
  <c r="I15" i="1"/>
  <c r="D23" i="1"/>
  <c r="D21" i="1" s="1"/>
  <c r="C33" i="5" s="1"/>
  <c r="C31" i="5" s="1"/>
  <c r="C21" i="5" s="1"/>
  <c r="D20" i="1"/>
  <c r="D15" i="1"/>
  <c r="H10" i="1"/>
  <c r="A21" i="3"/>
  <c r="A22" i="3"/>
  <c r="I10" i="1"/>
  <c r="G10" i="1"/>
  <c r="I8" i="1"/>
  <c r="H8" i="1"/>
  <c r="G8" i="1"/>
  <c r="A15" i="3"/>
  <c r="A14" i="3"/>
  <c r="A13" i="3"/>
  <c r="I12" i="1"/>
  <c r="H12" i="1"/>
  <c r="G12" i="1"/>
  <c r="E12" i="1"/>
  <c r="D12" i="1"/>
  <c r="E10" i="1"/>
  <c r="E11" i="1" s="1"/>
  <c r="D10" i="1"/>
  <c r="D11" i="1" s="1"/>
  <c r="I9" i="1"/>
  <c r="H9" i="1"/>
  <c r="G9" i="1"/>
  <c r="E9" i="1"/>
  <c r="D9" i="1"/>
  <c r="E8" i="1"/>
  <c r="D8" i="1"/>
  <c r="A17" i="3"/>
  <c r="A20" i="3"/>
  <c r="A19" i="3"/>
  <c r="A18" i="3"/>
  <c r="A12" i="3"/>
  <c r="A11" i="3"/>
  <c r="B6" i="1"/>
  <c r="C6" i="1" s="1"/>
  <c r="D6" i="1" s="1"/>
  <c r="E6" i="1" s="1"/>
  <c r="F6" i="1" s="1"/>
  <c r="H3" i="1"/>
  <c r="G3" i="1"/>
  <c r="D3" i="1"/>
  <c r="A2" i="1"/>
  <c r="K15" i="1" l="1"/>
  <c r="J15" i="1"/>
  <c r="K20" i="1"/>
  <c r="J20" i="1"/>
  <c r="I21" i="1"/>
  <c r="K23" i="1"/>
  <c r="J23" i="1"/>
  <c r="I16" i="5"/>
  <c r="G31" i="5"/>
  <c r="K44" i="1"/>
  <c r="J44" i="1"/>
  <c r="H16" i="5"/>
  <c r="J16" i="5" s="1"/>
  <c r="K82" i="1"/>
  <c r="J82" i="1"/>
  <c r="E28" i="5"/>
  <c r="C39" i="5"/>
  <c r="C23" i="4" s="1"/>
  <c r="C14" i="5"/>
  <c r="C13" i="5" s="1"/>
  <c r="C34" i="5" s="1"/>
  <c r="C37" i="5" s="1"/>
  <c r="G39" i="5"/>
  <c r="G14" i="5"/>
  <c r="C9" i="6"/>
  <c r="D16" i="5"/>
  <c r="H39" i="5"/>
  <c r="H14" i="5"/>
  <c r="F39" i="5"/>
  <c r="F23" i="4" s="1"/>
  <c r="F14" i="5"/>
  <c r="F13" i="5" s="1"/>
  <c r="F34" i="5" s="1"/>
  <c r="F37" i="5" s="1"/>
  <c r="F53" i="1"/>
  <c r="E19" i="5" s="1"/>
  <c r="E18" i="5"/>
  <c r="E17" i="4"/>
  <c r="E16" i="4"/>
  <c r="E19" i="4"/>
  <c r="E35" i="5"/>
  <c r="E36" i="5"/>
  <c r="C5" i="4"/>
  <c r="C5" i="5"/>
  <c r="G5" i="4"/>
  <c r="G5" i="5"/>
  <c r="F5" i="4"/>
  <c r="F5" i="5"/>
  <c r="F82" i="1"/>
  <c r="E16" i="5" s="1"/>
  <c r="E39" i="5" s="1"/>
  <c r="E23" i="4" s="1"/>
  <c r="G6" i="1"/>
  <c r="H6" i="1" s="1"/>
  <c r="I6" i="1" s="1"/>
  <c r="J6" i="1" s="1"/>
  <c r="K6" i="1" s="1"/>
  <c r="L6" i="1" s="1"/>
  <c r="M6" i="1" s="1"/>
  <c r="N6" i="1" s="1"/>
  <c r="N8" i="1"/>
  <c r="L8" i="1"/>
  <c r="M8" i="1"/>
  <c r="M10" i="1"/>
  <c r="N10" i="1"/>
  <c r="L10" i="1"/>
  <c r="L11" i="1" s="1"/>
  <c r="F44" i="1"/>
  <c r="F70" i="1" s="1"/>
  <c r="F76" i="1"/>
  <c r="F23" i="1"/>
  <c r="F21" i="1" s="1"/>
  <c r="E33" i="5" s="1"/>
  <c r="E31" i="5" s="1"/>
  <c r="E21" i="5" s="1"/>
  <c r="E38" i="1"/>
  <c r="F20" i="1"/>
  <c r="F15" i="1"/>
  <c r="I38" i="1"/>
  <c r="H38" i="1"/>
  <c r="D70" i="1"/>
  <c r="I70" i="1"/>
  <c r="G38" i="1"/>
  <c r="H70" i="1"/>
  <c r="G70" i="1"/>
  <c r="E70" i="1"/>
  <c r="C7" i="6" s="1"/>
  <c r="I11" i="1"/>
  <c r="K9" i="1"/>
  <c r="H11" i="1"/>
  <c r="H13" i="1" s="1"/>
  <c r="G11" i="1"/>
  <c r="G13" i="1" s="1"/>
  <c r="K12" i="1"/>
  <c r="J10" i="1"/>
  <c r="K8" i="1"/>
  <c r="J12" i="1"/>
  <c r="D38" i="1"/>
  <c r="J8" i="1"/>
  <c r="J9" i="1"/>
  <c r="K10" i="1"/>
  <c r="F12" i="1"/>
  <c r="F11" i="1"/>
  <c r="F8" i="1"/>
  <c r="D13" i="1"/>
  <c r="F10" i="1"/>
  <c r="K38" i="1" l="1"/>
  <c r="J38" i="1"/>
  <c r="H13" i="5"/>
  <c r="J14" i="5"/>
  <c r="G13" i="5"/>
  <c r="I14" i="5"/>
  <c r="K70" i="1"/>
  <c r="J70" i="1"/>
  <c r="H23" i="4"/>
  <c r="J23" i="4" s="1"/>
  <c r="J39" i="5"/>
  <c r="G23" i="4"/>
  <c r="I23" i="4" s="1"/>
  <c r="I39" i="5"/>
  <c r="G21" i="5"/>
  <c r="H33" i="5"/>
  <c r="K21" i="1"/>
  <c r="J21" i="1"/>
  <c r="F21" i="4"/>
  <c r="F20" i="4" s="1"/>
  <c r="F38" i="5"/>
  <c r="F22" i="4" s="1"/>
  <c r="D39" i="5"/>
  <c r="D23" i="4" s="1"/>
  <c r="D14" i="5"/>
  <c r="D13" i="5" s="1"/>
  <c r="D34" i="5" s="1"/>
  <c r="D37" i="5" s="1"/>
  <c r="C21" i="4"/>
  <c r="C20" i="4" s="1"/>
  <c r="C38" i="5"/>
  <c r="C22" i="4" s="1"/>
  <c r="E14" i="5"/>
  <c r="E13" i="5" s="1"/>
  <c r="E34" i="5" s="1"/>
  <c r="E37" i="5" s="1"/>
  <c r="M11" i="1"/>
  <c r="M13" i="1" s="1"/>
  <c r="L13" i="1"/>
  <c r="L84" i="1" s="1"/>
  <c r="L85" i="1" s="1"/>
  <c r="N11" i="1"/>
  <c r="N13" i="1" s="1"/>
  <c r="G77" i="1"/>
  <c r="F38" i="1"/>
  <c r="F77" i="1" s="1"/>
  <c r="E77" i="1"/>
  <c r="D77" i="1"/>
  <c r="D86" i="1" s="1"/>
  <c r="J11" i="1"/>
  <c r="K11" i="1"/>
  <c r="I13" i="1"/>
  <c r="K13" i="1" s="1"/>
  <c r="E13" i="1"/>
  <c r="F13" i="1" s="1"/>
  <c r="F9" i="1"/>
  <c r="C10" i="6" l="1"/>
  <c r="H72" i="1" s="1"/>
  <c r="H31" i="5"/>
  <c r="J33" i="5"/>
  <c r="I33" i="5"/>
  <c r="G34" i="5"/>
  <c r="I13" i="5"/>
  <c r="J13" i="5"/>
  <c r="E38" i="5"/>
  <c r="E22" i="4" s="1"/>
  <c r="E21" i="4"/>
  <c r="E20" i="4" s="1"/>
  <c r="D21" i="4"/>
  <c r="D20" i="4" s="1"/>
  <c r="D38" i="5"/>
  <c r="D22" i="4" s="1"/>
  <c r="E78" i="1"/>
  <c r="E87" i="1" s="1"/>
  <c r="E86" i="1"/>
  <c r="G78" i="1"/>
  <c r="G86" i="1"/>
  <c r="M84" i="1"/>
  <c r="M85" i="1" s="1"/>
  <c r="L81" i="1"/>
  <c r="M81" i="1" s="1"/>
  <c r="N81" i="1" s="1"/>
  <c r="L68" i="1"/>
  <c r="M68" i="1" s="1"/>
  <c r="N68" i="1" s="1"/>
  <c r="L67" i="1"/>
  <c r="M67" i="1" s="1"/>
  <c r="N67" i="1" s="1"/>
  <c r="L64" i="1"/>
  <c r="M64" i="1" s="1"/>
  <c r="N64" i="1" s="1"/>
  <c r="L63" i="1"/>
  <c r="L60" i="1"/>
  <c r="M60" i="1" s="1"/>
  <c r="N60" i="1" s="1"/>
  <c r="L59" i="1"/>
  <c r="M59" i="1" s="1"/>
  <c r="N59" i="1" s="1"/>
  <c r="L56" i="1"/>
  <c r="M56" i="1" s="1"/>
  <c r="N56" i="1" s="1"/>
  <c r="L55" i="1"/>
  <c r="M55" i="1" s="1"/>
  <c r="N55" i="1" s="1"/>
  <c r="L51" i="1"/>
  <c r="M51" i="1" s="1"/>
  <c r="N51" i="1" s="1"/>
  <c r="L50" i="1"/>
  <c r="M50" i="1" s="1"/>
  <c r="N50" i="1" s="1"/>
  <c r="L47" i="1"/>
  <c r="M47" i="1" s="1"/>
  <c r="N47" i="1" s="1"/>
  <c r="L46" i="1"/>
  <c r="M46" i="1" s="1"/>
  <c r="N46" i="1" s="1"/>
  <c r="L43" i="1"/>
  <c r="M43" i="1" s="1"/>
  <c r="N43" i="1" s="1"/>
  <c r="L42" i="1"/>
  <c r="M42" i="1" s="1"/>
  <c r="N42" i="1" s="1"/>
  <c r="L37" i="1"/>
  <c r="M37" i="1" s="1"/>
  <c r="N37" i="1" s="1"/>
  <c r="L36" i="1"/>
  <c r="M36" i="1" s="1"/>
  <c r="N36" i="1" s="1"/>
  <c r="L33" i="1"/>
  <c r="M33" i="1" s="1"/>
  <c r="N33" i="1" s="1"/>
  <c r="L32" i="1"/>
  <c r="M32" i="1" s="1"/>
  <c r="N32" i="1" s="1"/>
  <c r="L29" i="1"/>
  <c r="M29" i="1" s="1"/>
  <c r="N29" i="1" s="1"/>
  <c r="L28" i="1"/>
  <c r="M28" i="1" s="1"/>
  <c r="N28" i="1" s="1"/>
  <c r="L25" i="1"/>
  <c r="M25" i="1" s="1"/>
  <c r="N25" i="1" s="1"/>
  <c r="L24" i="1"/>
  <c r="L18" i="1"/>
  <c r="L53" i="1" s="1"/>
  <c r="L17" i="1"/>
  <c r="M17" i="1" s="1"/>
  <c r="N17" i="1" s="1"/>
  <c r="L66" i="1"/>
  <c r="M66" i="1" s="1"/>
  <c r="N66" i="1" s="1"/>
  <c r="L65" i="1"/>
  <c r="M65" i="1" s="1"/>
  <c r="N65" i="1" s="1"/>
  <c r="L62" i="1"/>
  <c r="M62" i="1" s="1"/>
  <c r="N62" i="1" s="1"/>
  <c r="L61" i="1"/>
  <c r="M61" i="1" s="1"/>
  <c r="N61" i="1" s="1"/>
  <c r="L58" i="1"/>
  <c r="M58" i="1" s="1"/>
  <c r="N58" i="1" s="1"/>
  <c r="L57" i="1"/>
  <c r="M57" i="1" s="1"/>
  <c r="N57" i="1" s="1"/>
  <c r="L54" i="1"/>
  <c r="M54" i="1" s="1"/>
  <c r="N54" i="1" s="1"/>
  <c r="L52" i="1"/>
  <c r="M52" i="1" s="1"/>
  <c r="N52" i="1" s="1"/>
  <c r="L49" i="1"/>
  <c r="M49" i="1" s="1"/>
  <c r="N49" i="1" s="1"/>
  <c r="L48" i="1"/>
  <c r="M48" i="1" s="1"/>
  <c r="N48" i="1" s="1"/>
  <c r="L45" i="1"/>
  <c r="L41" i="1"/>
  <c r="M41" i="1" s="1"/>
  <c r="N41" i="1" s="1"/>
  <c r="L40" i="1"/>
  <c r="L35" i="1"/>
  <c r="M35" i="1" s="1"/>
  <c r="N35" i="1" s="1"/>
  <c r="L34" i="1"/>
  <c r="M34" i="1" s="1"/>
  <c r="N34" i="1" s="1"/>
  <c r="L31" i="1"/>
  <c r="M31" i="1" s="1"/>
  <c r="N31" i="1" s="1"/>
  <c r="L30" i="1"/>
  <c r="M30" i="1" s="1"/>
  <c r="N30" i="1" s="1"/>
  <c r="L27" i="1"/>
  <c r="M27" i="1" s="1"/>
  <c r="N27" i="1" s="1"/>
  <c r="L26" i="1"/>
  <c r="M26" i="1" s="1"/>
  <c r="N26" i="1" s="1"/>
  <c r="L22" i="1"/>
  <c r="L19" i="1"/>
  <c r="M19" i="1" s="1"/>
  <c r="N19" i="1" s="1"/>
  <c r="L16" i="1"/>
  <c r="G69" i="1"/>
  <c r="F78" i="1"/>
  <c r="F86" i="1"/>
  <c r="D78" i="1"/>
  <c r="J13" i="1"/>
  <c r="I72" i="1" l="1"/>
  <c r="H36" i="5" s="1"/>
  <c r="J36" i="5" s="1"/>
  <c r="G35" i="5"/>
  <c r="G36" i="5"/>
  <c r="H77" i="1"/>
  <c r="H21" i="5"/>
  <c r="J31" i="5"/>
  <c r="I31" i="5"/>
  <c r="I75" i="1"/>
  <c r="D87" i="1"/>
  <c r="F87" i="1" s="1"/>
  <c r="E69" i="1"/>
  <c r="L75" i="1"/>
  <c r="G87" i="1"/>
  <c r="N84" i="1"/>
  <c r="N85" i="1" s="1"/>
  <c r="M16" i="1"/>
  <c r="L15" i="1"/>
  <c r="M22" i="1"/>
  <c r="M18" i="1"/>
  <c r="M53" i="1" s="1"/>
  <c r="L20" i="1"/>
  <c r="M40" i="1"/>
  <c r="M45" i="1"/>
  <c r="L44" i="1"/>
  <c r="L70" i="1" s="1"/>
  <c r="M24" i="1"/>
  <c r="L23" i="1"/>
  <c r="L21" i="1" s="1"/>
  <c r="L38" i="1" s="1"/>
  <c r="M63" i="1"/>
  <c r="L82" i="1"/>
  <c r="F69" i="1"/>
  <c r="D69" i="1"/>
  <c r="I36" i="5" l="1"/>
  <c r="G37" i="5"/>
  <c r="G21" i="4" s="1"/>
  <c r="J72" i="1"/>
  <c r="K72" i="1"/>
  <c r="L72" i="1"/>
  <c r="M72" i="1" s="1"/>
  <c r="N72" i="1" s="1"/>
  <c r="H35" i="5"/>
  <c r="H86" i="1"/>
  <c r="H78" i="1"/>
  <c r="K75" i="1"/>
  <c r="J75" i="1"/>
  <c r="J21" i="5"/>
  <c r="H34" i="5"/>
  <c r="I21" i="5"/>
  <c r="G38" i="5"/>
  <c r="N82" i="1"/>
  <c r="M82" i="1"/>
  <c r="N63" i="1"/>
  <c r="N24" i="1"/>
  <c r="N23" i="1" s="1"/>
  <c r="M23" i="1"/>
  <c r="M21" i="1" s="1"/>
  <c r="N45" i="1"/>
  <c r="N44" i="1" s="1"/>
  <c r="M44" i="1"/>
  <c r="N40" i="1"/>
  <c r="M70" i="1"/>
  <c r="M20" i="1"/>
  <c r="N18" i="1"/>
  <c r="N53" i="1" s="1"/>
  <c r="N22" i="1"/>
  <c r="N16" i="1"/>
  <c r="N15" i="1" s="1"/>
  <c r="M15" i="1"/>
  <c r="J35" i="5" l="1"/>
  <c r="I35" i="5"/>
  <c r="H87" i="1"/>
  <c r="H69" i="1"/>
  <c r="G20" i="4"/>
  <c r="J34" i="5"/>
  <c r="H37" i="5"/>
  <c r="I34" i="5"/>
  <c r="G22" i="4"/>
  <c r="M38" i="1"/>
  <c r="N20" i="1"/>
  <c r="N70" i="1"/>
  <c r="N21" i="1"/>
  <c r="N38" i="1" s="1"/>
  <c r="J37" i="5" l="1"/>
  <c r="H38" i="5"/>
  <c r="I37" i="5"/>
  <c r="H21" i="4"/>
  <c r="B9" i="8"/>
  <c r="B18" i="8" s="1"/>
  <c r="B20" i="8" s="1"/>
  <c r="I74" i="1" s="1"/>
  <c r="H20" i="4" l="1"/>
  <c r="J21" i="4"/>
  <c r="I21" i="4"/>
  <c r="H22" i="4"/>
  <c r="J38" i="5"/>
  <c r="I38" i="5"/>
  <c r="K74" i="1"/>
  <c r="J74" i="1"/>
  <c r="I76" i="1"/>
  <c r="J22" i="4" l="1"/>
  <c r="I22" i="4"/>
  <c r="J20" i="4"/>
  <c r="I20" i="4"/>
  <c r="I77" i="1"/>
  <c r="I78" i="1" s="1"/>
  <c r="K76" i="1"/>
  <c r="J76" i="1"/>
  <c r="L76" i="1"/>
  <c r="L77" i="1" s="1"/>
  <c r="L86" i="1" s="1"/>
  <c r="K78" i="1" l="1"/>
  <c r="J78" i="1"/>
  <c r="I86" i="1"/>
  <c r="K77" i="1"/>
  <c r="J77" i="1"/>
  <c r="M75" i="1"/>
  <c r="I87" i="1"/>
  <c r="M76" i="1"/>
  <c r="M77" i="1" s="1"/>
  <c r="M86" i="1" s="1"/>
  <c r="L78" i="1"/>
  <c r="I69" i="1"/>
  <c r="K69" i="1" l="1"/>
  <c r="J69" i="1"/>
  <c r="K87" i="1"/>
  <c r="J87" i="1"/>
  <c r="K86" i="1"/>
  <c r="J86" i="1"/>
  <c r="N75" i="1"/>
  <c r="N76" i="1" s="1"/>
  <c r="N77" i="1" s="1"/>
  <c r="N86" i="1" s="1"/>
  <c r="L87" i="1"/>
  <c r="M78" i="1"/>
  <c r="M87" i="1" s="1"/>
  <c r="L69" i="1"/>
  <c r="N78" i="1" l="1"/>
  <c r="N87" i="1" s="1"/>
  <c r="M69" i="1"/>
  <c r="N69" i="1" l="1"/>
</calcChain>
</file>

<file path=xl/sharedStrings.xml><?xml version="1.0" encoding="utf-8"?>
<sst xmlns="http://schemas.openxmlformats.org/spreadsheetml/2006/main" count="1304" uniqueCount="718">
  <si>
    <t>Наименование регулируемой организации</t>
  </si>
  <si>
    <t>Начало долгосрочного периода</t>
  </si>
  <si>
    <t>Окончание долгосрочного периода</t>
  </si>
  <si>
    <t>№п/п</t>
  </si>
  <si>
    <t>Показатель</t>
  </si>
  <si>
    <t>Ед. изм.</t>
  </si>
  <si>
    <t>Факт</t>
  </si>
  <si>
    <t>Отклонение</t>
  </si>
  <si>
    <t>Предложение предприятия</t>
  </si>
  <si>
    <t>Утверждено РЭК</t>
  </si>
  <si>
    <t>Предложение РЭК</t>
  </si>
  <si>
    <t>Всего</t>
  </si>
  <si>
    <t>Корректировка</t>
  </si>
  <si>
    <t>Рост</t>
  </si>
  <si>
    <t>Регулируемый год</t>
  </si>
  <si>
    <t>Расчёт коэффициента индексации</t>
  </si>
  <si>
    <t>%</t>
  </si>
  <si>
    <t>Индекс эффективности операционных расходов</t>
  </si>
  <si>
    <t>Количество активов</t>
  </si>
  <si>
    <t>у.е.</t>
  </si>
  <si>
    <t>Индекс изменения количества активов</t>
  </si>
  <si>
    <t>Коэффициент эластичности затрат по росту активов</t>
  </si>
  <si>
    <t>Итого коэффициент индексации</t>
  </si>
  <si>
    <t>1.1.</t>
  </si>
  <si>
    <t>Материальные затраты</t>
  </si>
  <si>
    <t>1.1.1.</t>
  </si>
  <si>
    <t>Сырье, материалы, запасные части, инструмент, топливо</t>
  </si>
  <si>
    <t>1.1.2.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</si>
  <si>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</si>
  <si>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1.2.</t>
  </si>
  <si>
    <t>Расходы на оплату труда</t>
  </si>
  <si>
    <t>Среднесписочная численность</t>
  </si>
  <si>
    <t>Средняя заработная плата</t>
  </si>
  <si>
    <t>1.3.</t>
  </si>
  <si>
    <t>Прочие расходы, всего, в том числе:</t>
  </si>
  <si>
    <t>1.3.1.</t>
  </si>
  <si>
    <t>Ремонт основных фондов</t>
  </si>
  <si>
    <t>1.3.2.</t>
  </si>
  <si>
    <t>Оплата работ и услуг сторонних организаций</t>
  </si>
  <si>
    <t>1.3.2.1.</t>
  </si>
  <si>
    <t>Услуги связи</t>
  </si>
  <si>
    <t>1.3.2.2.</t>
  </si>
  <si>
    <t>Расходы на услуги вневедомственной охраны и коммунального хозяйства</t>
  </si>
  <si>
    <t>1.3.2.3.</t>
  </si>
  <si>
    <t>Расходы на юридические и информационные услуги</t>
  </si>
  <si>
    <t>1.3.2.4.</t>
  </si>
  <si>
    <t>Расходы на аудиторские и консультационные услуги</t>
  </si>
  <si>
    <t>1.3.2.5.</t>
  </si>
  <si>
    <t>Транспортные услуги</t>
  </si>
  <si>
    <t>1.3.2.6.</t>
  </si>
  <si>
    <t>Прочие услуги сторонних организаций</t>
  </si>
  <si>
    <t>1.3.3.</t>
  </si>
  <si>
    <t>Расходы на командировки и представительские</t>
  </si>
  <si>
    <t>1.3.4.</t>
  </si>
  <si>
    <t>Расходы на подготовку кадров</t>
  </si>
  <si>
    <t>1.3.5.</t>
  </si>
  <si>
    <t>Расходы на обеспечение нормальных условий труда и мер по технике безопасности</t>
  </si>
  <si>
    <t>1.3.6.</t>
  </si>
  <si>
    <t>Электроэнергия на хоз. нужды</t>
  </si>
  <si>
    <t>1.3.7.</t>
  </si>
  <si>
    <t>Теплоэнергия</t>
  </si>
  <si>
    <t>1.3.8.</t>
  </si>
  <si>
    <t>Расходы на страхование</t>
  </si>
  <si>
    <t>1.3.9.</t>
  </si>
  <si>
    <t>Другие прочие расходы</t>
  </si>
  <si>
    <t>1.4.</t>
  </si>
  <si>
    <t>Подконтрольные расходы из прибыли</t>
  </si>
  <si>
    <t>ИТОГО подконтрольные расходы</t>
  </si>
  <si>
    <t>тыс.руб.</t>
  </si>
  <si>
    <t>2.1.</t>
  </si>
  <si>
    <t>Оплата услуг ОАО "ФСК ЕЭС"</t>
  </si>
  <si>
    <t>2.2.</t>
  </si>
  <si>
    <t>2.3.</t>
  </si>
  <si>
    <t>Плата за аренду имущества и лизинг</t>
  </si>
  <si>
    <t>Налоги - всего, в том числе:</t>
  </si>
  <si>
    <t>Плата за землю</t>
  </si>
  <si>
    <t>Налог на имущество</t>
  </si>
  <si>
    <t>Прочие налоги и сборы</t>
  </si>
  <si>
    <t>2.4.</t>
  </si>
  <si>
    <t>Отчисления на социальные нужды (ЕСН)</t>
  </si>
  <si>
    <t>2.5.</t>
  </si>
  <si>
    <t>Прочие неподконтрольные расходы (фонд энергосбережения)</t>
  </si>
  <si>
    <t>2.6.</t>
  </si>
  <si>
    <t>Налог на прибыль</t>
  </si>
  <si>
    <t>2.7.</t>
  </si>
  <si>
    <t>Выпадающие доходы по п.87 Основ ценообразования</t>
  </si>
  <si>
    <t>2.8.</t>
  </si>
  <si>
    <t>Амортизация ОС</t>
  </si>
  <si>
    <t>ВН</t>
  </si>
  <si>
    <t>СН1</t>
  </si>
  <si>
    <t>СН2</t>
  </si>
  <si>
    <t>НН</t>
  </si>
  <si>
    <t>2.9.</t>
  </si>
  <si>
    <t>Прибыль на капитальные вложения</t>
  </si>
  <si>
    <t>Проверка прибыли на капитальные вложения (не более 12% от НВВ на содержание сетей)</t>
  </si>
  <si>
    <t>ИТОГО неподконтрольных расходов</t>
  </si>
  <si>
    <t>прочее</t>
  </si>
  <si>
    <t>2.5.1.</t>
  </si>
  <si>
    <t>2.5.2.</t>
  </si>
  <si>
    <t>2.5.2.1.</t>
  </si>
  <si>
    <t>2.5.2.2.</t>
  </si>
  <si>
    <t>2.5.2.5.</t>
  </si>
  <si>
    <t>2.5.2.4.</t>
  </si>
  <si>
    <t>2.5.2.3.</t>
  </si>
  <si>
    <t>2.5.3.</t>
  </si>
  <si>
    <t>2.10.</t>
  </si>
  <si>
    <t>2.10.1.</t>
  </si>
  <si>
    <t>2.10.2.</t>
  </si>
  <si>
    <t>2.10.3.</t>
  </si>
  <si>
    <t>2.10.4.</t>
  </si>
  <si>
    <t>2.10.5.</t>
  </si>
  <si>
    <t>2.11.</t>
  </si>
  <si>
    <t>2.11.1.</t>
  </si>
  <si>
    <t>2.11.2.</t>
  </si>
  <si>
    <t>2.11.3.</t>
  </si>
  <si>
    <t>2.11.4.</t>
  </si>
  <si>
    <t>2.11.5.</t>
  </si>
  <si>
    <t>1. Расчёт подконтрольных расходов</t>
  </si>
  <si>
    <t>2. Расчёт неподконтрольных расходов</t>
  </si>
  <si>
    <t>3. Расчёт выпадающих доходов (экономии средств) за исключением выпадающих доходов, учтенных в соответствии с п.87 Основ ценообразования</t>
  </si>
  <si>
    <t>3.1.</t>
  </si>
  <si>
    <t>Выпадающие доходы (экономия средств) за исключением выпадающих доходов, учтенных в соответствии с п.87 Основ ценообразования</t>
  </si>
  <si>
    <t>4. Расчёт корректировки НВВ в соответсвии с параметрами надёжности и качества</t>
  </si>
  <si>
    <t>4.1.</t>
  </si>
  <si>
    <t>4.2.</t>
  </si>
  <si>
    <t>Коэффициент надёжности и качества</t>
  </si>
  <si>
    <t>Корректировка НВВ в соответствии с параметрами надёжности и качества</t>
  </si>
  <si>
    <t>5.</t>
  </si>
  <si>
    <t>Итого НВВ</t>
  </si>
  <si>
    <t>Объём потерь</t>
  </si>
  <si>
    <t>Тариф потерь</t>
  </si>
  <si>
    <t>Итого расходов на оплату потерь</t>
  </si>
  <si>
    <t>млн. кВт.ч.</t>
  </si>
  <si>
    <t>руб./тыс.кВт.ч.</t>
  </si>
  <si>
    <t>Итого НВВ на содержание</t>
  </si>
  <si>
    <t>6.</t>
  </si>
  <si>
    <t>Итого НВВ на содержание без платы ФСК</t>
  </si>
  <si>
    <t>7. Расчёт расходов на оплату потерь элетрической энергии в электрических сетях</t>
  </si>
  <si>
    <t>7.1.</t>
  </si>
  <si>
    <t>7.2.</t>
  </si>
  <si>
    <t>9.</t>
  </si>
  <si>
    <t>Итого НВВ без платы ФСК</t>
  </si>
  <si>
    <t>чел.</t>
  </si>
  <si>
    <t>руб./чел. в мес.</t>
  </si>
  <si>
    <t>ИПЦ</t>
  </si>
  <si>
    <t>Текущий год</t>
  </si>
  <si>
    <t>Фактический год</t>
  </si>
  <si>
    <t>Сумма</t>
  </si>
  <si>
    <t>Основание</t>
  </si>
  <si>
    <t>Выручка</t>
  </si>
  <si>
    <t>Расходы из себестоимости</t>
  </si>
  <si>
    <t>Расходы из прибыли</t>
  </si>
  <si>
    <t>Затраты на потери</t>
  </si>
  <si>
    <t>тыс. руб.</t>
  </si>
  <si>
    <t>Форма П1.15</t>
  </si>
  <si>
    <t>Форма П1.21</t>
  </si>
  <si>
    <t>Протокол заседания Правления РЭК</t>
  </si>
  <si>
    <t>Форма 2 "Отчёт о прибылях и убытках", форма 46-ЭЭ</t>
  </si>
  <si>
    <t>Расчёт коэффициента, корректирующего необходимую валовую выручку с учётом надёжности и качества</t>
  </si>
  <si>
    <t>Значение</t>
  </si>
  <si>
    <t>α</t>
  </si>
  <si>
    <t>β1</t>
  </si>
  <si>
    <t>β2</t>
  </si>
  <si>
    <t>Формула 5.2 пункта 5.1 МУ 718</t>
  </si>
  <si>
    <r>
      <t>К</t>
    </r>
    <r>
      <rPr>
        <vertAlign val="subscript"/>
        <sz val="12"/>
        <color theme="1"/>
        <rFont val="Times New Roman"/>
        <family val="1"/>
        <charset val="204"/>
      </rPr>
      <t>над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</si>
  <si>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кач1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</si>
  <si>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кач2</t>
    </r>
  </si>
  <si>
    <r>
      <t>Плановое значение П</t>
    </r>
    <r>
      <rPr>
        <vertAlign val="subscript"/>
        <sz val="12"/>
        <color theme="1"/>
        <rFont val="Times New Roman"/>
        <family val="1"/>
        <charset val="204"/>
      </rPr>
      <t>п</t>
    </r>
  </si>
  <si>
    <r>
      <t>Плановое значение П</t>
    </r>
    <r>
      <rPr>
        <vertAlign val="subscript"/>
        <sz val="12"/>
        <color theme="1"/>
        <rFont val="Times New Roman"/>
        <family val="1"/>
        <charset val="204"/>
      </rPr>
      <t>тпр</t>
    </r>
  </si>
  <si>
    <r>
      <t>Плановое значение П</t>
    </r>
    <r>
      <rPr>
        <vertAlign val="subscript"/>
        <sz val="12"/>
        <color theme="1"/>
        <rFont val="Times New Roman"/>
        <family val="1"/>
        <charset val="204"/>
      </rPr>
      <t>тсо</t>
    </r>
  </si>
  <si>
    <r>
      <t>Фактическое значение П</t>
    </r>
    <r>
      <rPr>
        <vertAlign val="subscript"/>
        <sz val="12"/>
        <color theme="1"/>
        <rFont val="Times New Roman"/>
        <family val="1"/>
        <charset val="204"/>
      </rPr>
      <t>п</t>
    </r>
  </si>
  <si>
    <r>
      <t>Фактическое значение П</t>
    </r>
    <r>
      <rPr>
        <vertAlign val="subscript"/>
        <sz val="12"/>
        <color theme="1"/>
        <rFont val="Times New Roman"/>
        <family val="1"/>
        <charset val="204"/>
      </rPr>
      <t>тпр</t>
    </r>
  </si>
  <si>
    <r>
      <t>Фактическое значение П</t>
    </r>
    <r>
      <rPr>
        <vertAlign val="subscript"/>
        <sz val="12"/>
        <color theme="1"/>
        <rFont val="Times New Roman"/>
        <family val="1"/>
        <charset val="204"/>
      </rPr>
      <t>тсо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</si>
  <si>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об</t>
    </r>
  </si>
  <si>
    <t>Коэффициент допустимого отклонения</t>
  </si>
  <si>
    <t>КНК</t>
  </si>
  <si>
    <r>
      <t>К</t>
    </r>
    <r>
      <rPr>
        <vertAlign val="subscript"/>
        <sz val="12"/>
        <color theme="1"/>
        <rFont val="Times New Roman"/>
        <family val="1"/>
        <charset val="204"/>
      </rPr>
      <t>кор</t>
    </r>
  </si>
  <si>
    <t>8. Расчёт расходов на оплату услуг территориальных сетевых организаций</t>
  </si>
  <si>
    <t>Итого расходов на оплату услуг территориальных сетевых организаций</t>
  </si>
  <si>
    <t>Наименование организации</t>
  </si>
  <si>
    <t>Сумма, 
тыс. руб.</t>
  </si>
  <si>
    <t>8.1.</t>
  </si>
  <si>
    <t>Услуги ТСО</t>
  </si>
  <si>
    <t>Итого выпадающие доходы (+) (экономия средств (-)) за исключением выпадающих доходов, учтенных в соответствии с п. 87 Основ ценообразования</t>
  </si>
  <si>
    <t>Итог деятельности предыдущего периода (источник (-)/возмещение убытков (+))</t>
  </si>
  <si>
    <t>Наименование</t>
  </si>
  <si>
    <t>Мощность, мВт/мес.</t>
  </si>
  <si>
    <t>Потери, мВт.ч</t>
  </si>
  <si>
    <t>Всего расходы, тыс. руб.</t>
  </si>
  <si>
    <t>Стоимость потерь, тыс. руб./мВт.ч*</t>
  </si>
  <si>
    <t>Ставка за мощность, тыс. руб./мВт./мес.**</t>
  </si>
  <si>
    <t>*Стоимость потерь определена с учётом прогноза социально-экономического развития</t>
  </si>
  <si>
    <t>**Ставка за мощность установлена приказом ФАС России от "___" _________20__ №__________</t>
  </si>
  <si>
    <t>П1.15</t>
  </si>
  <si>
    <t>Наименование статьи</t>
  </si>
  <si>
    <t>Сырьё, основные материалы</t>
  </si>
  <si>
    <t>Вспомогательные материалы</t>
  </si>
  <si>
    <t>Работы и услуги производственного характера</t>
  </si>
  <si>
    <t>Топливо на технологические цели</t>
  </si>
  <si>
    <t>Энергия</t>
  </si>
  <si>
    <t>5.1.</t>
  </si>
  <si>
    <t>Электроэнергия</t>
  </si>
  <si>
    <t>5.1.1.</t>
  </si>
  <si>
    <t>Электроэнергия на хозяйственные нужды</t>
  </si>
  <si>
    <t>5.1.2.</t>
  </si>
  <si>
    <t>Электроэнергия на компенсацию потерь</t>
  </si>
  <si>
    <t>5.2.</t>
  </si>
  <si>
    <t>Тепловая энергия</t>
  </si>
  <si>
    <t>Затраты на оплату труда</t>
  </si>
  <si>
    <t>Отчисления на социальные нужды</t>
  </si>
  <si>
    <t>Амортизация основных средств</t>
  </si>
  <si>
    <t>Прочие затраты всего, в том числе</t>
  </si>
  <si>
    <t>9.1.</t>
  </si>
  <si>
    <t>Целевые средства на НИОКР</t>
  </si>
  <si>
    <t>9.2.</t>
  </si>
  <si>
    <t>Средства на страхование</t>
  </si>
  <si>
    <t>9.3.</t>
  </si>
  <si>
    <t>Плата за предельно допустимые выбросы (сбросы)</t>
  </si>
  <si>
    <t>9.4.</t>
  </si>
  <si>
    <t>Оплата за услуги инфраструктурных организаций</t>
  </si>
  <si>
    <t>9.5.</t>
  </si>
  <si>
    <t>Отчисления в ремонтный фонд (в случае его формирования)</t>
  </si>
  <si>
    <t>9.6.</t>
  </si>
  <si>
    <t>Водный налог (ГЭС)</t>
  </si>
  <si>
    <t>9.7.</t>
  </si>
  <si>
    <t>Непроизводственные расходы (налоги и другие обязательные платежи и сборы)</t>
  </si>
  <si>
    <t>9.7.1.</t>
  </si>
  <si>
    <t>Земельный налог</t>
  </si>
  <si>
    <t>9.7.2.</t>
  </si>
  <si>
    <t>9.8.</t>
  </si>
  <si>
    <t>Другие затраты, относимые на себестоимость продукции, всего</t>
  </si>
  <si>
    <t>9.8.1.</t>
  </si>
  <si>
    <t>Арендная плата</t>
  </si>
  <si>
    <t>9.8.2.</t>
  </si>
  <si>
    <t>Прочие расходы</t>
  </si>
  <si>
    <t>Итого расходов</t>
  </si>
  <si>
    <t>Недополученный по независящим причинам доход</t>
  </si>
  <si>
    <t>Избыток средств, полученный в предыдущий период регулирования</t>
  </si>
  <si>
    <t>Расчетные расходы по передаче электрической энергии</t>
  </si>
  <si>
    <t>13.1.</t>
  </si>
  <si>
    <t>Затраты на содержание электрических сетей</t>
  </si>
  <si>
    <t>13.2.</t>
  </si>
  <si>
    <t>Затраты на компенсацию потерь электрической энергии</t>
  </si>
  <si>
    <t>П1.21</t>
  </si>
  <si>
    <t>Прибыль на развитие производства</t>
  </si>
  <si>
    <t>Прибыль производственного назначения</t>
  </si>
  <si>
    <t>Прибыль непроизводственного назначения</t>
  </si>
  <si>
    <t>Прибыль на социальное развитие</t>
  </si>
  <si>
    <t>Прибыль на поощрение</t>
  </si>
  <si>
    <t>Дивиденды по акциям</t>
  </si>
  <si>
    <t>Прибыль на прочие цели</t>
  </si>
  <si>
    <t>Прибыль облагаемая налогом</t>
  </si>
  <si>
    <t>Налоги, сборы, платежи - всего</t>
  </si>
  <si>
    <t xml:space="preserve"> - налог на прибыль</t>
  </si>
  <si>
    <t>Прибыль от товарной продукции</t>
  </si>
  <si>
    <t>Рентабельность</t>
  </si>
  <si>
    <t>НВВ на услуги по передаче</t>
  </si>
  <si>
    <t>НВВ на содержание сетей</t>
  </si>
  <si>
    <t>НВВ на компенсацию потерь</t>
  </si>
  <si>
    <t xml:space="preserve">Баланс электрической энергии </t>
  </si>
  <si>
    <t>Наименование показателя</t>
  </si>
  <si>
    <t>Год</t>
  </si>
  <si>
    <t>1 полугодие</t>
  </si>
  <si>
    <t>2 полугодие</t>
  </si>
  <si>
    <t>итого</t>
  </si>
  <si>
    <t>Поступление энергии в сеть</t>
  </si>
  <si>
    <t>млн. кВтч</t>
  </si>
  <si>
    <t>из смежной сети</t>
  </si>
  <si>
    <t>в т. ч. из  ВН</t>
  </si>
  <si>
    <t xml:space="preserve">                СН 1</t>
  </si>
  <si>
    <t xml:space="preserve">                СН 2</t>
  </si>
  <si>
    <t>с оптового рынка</t>
  </si>
  <si>
    <t>от других поставщиков</t>
  </si>
  <si>
    <t>Потери энергии в сетях</t>
  </si>
  <si>
    <t>то же в % к отпуску в сетъ</t>
  </si>
  <si>
    <t>Расход на собственные нужды</t>
  </si>
  <si>
    <t>Отпуск из сети</t>
  </si>
  <si>
    <t>Полезный отпуск</t>
  </si>
  <si>
    <t>собственным потребителям ЭСО</t>
  </si>
  <si>
    <t xml:space="preserve"> в т.ч. с генераторного напряжения</t>
  </si>
  <si>
    <t>Проверка</t>
  </si>
  <si>
    <t xml:space="preserve">Баланс электрической мощности </t>
  </si>
  <si>
    <t>Ед-ца изм.</t>
  </si>
  <si>
    <t>Отпуск энергии в сеть</t>
  </si>
  <si>
    <t>МВт</t>
  </si>
  <si>
    <t>Число часов использования</t>
  </si>
  <si>
    <t>ч.</t>
  </si>
  <si>
    <t>ЧЧИ без генераторного</t>
  </si>
  <si>
    <t>СТРУКТУРА</t>
  </si>
  <si>
    <t>полезного отпуска электрической энергии</t>
  </si>
  <si>
    <t>№ n/n</t>
  </si>
  <si>
    <t>Группа потребителей</t>
  </si>
  <si>
    <t>Объем отпуска электроэнергии, млн.кВт.ч.</t>
  </si>
  <si>
    <t>Заявленная (расчетная) мощность, тыс.кВт.</t>
  </si>
  <si>
    <t>Число часов использования расчетной мощности,час.</t>
  </si>
  <si>
    <t>СН I</t>
  </si>
  <si>
    <t>СН II</t>
  </si>
  <si>
    <t>1.</t>
  </si>
  <si>
    <t>Население</t>
  </si>
  <si>
    <t>Население с 0,7</t>
  </si>
  <si>
    <t>Население без 0,7</t>
  </si>
  <si>
    <t>2.</t>
  </si>
  <si>
    <t>Прочие потребители</t>
  </si>
  <si>
    <t xml:space="preserve"> - одноставочники</t>
  </si>
  <si>
    <t>в т.ч.генер.напряжение</t>
  </si>
  <si>
    <t xml:space="preserve"> - двухставочники</t>
  </si>
  <si>
    <t>в т.ч. двухставочники</t>
  </si>
  <si>
    <t>генер.напряжение</t>
  </si>
  <si>
    <t>3.</t>
  </si>
  <si>
    <t>Бюджетные потребители</t>
  </si>
  <si>
    <t>4.</t>
  </si>
  <si>
    <t>Итого</t>
  </si>
  <si>
    <t>Объем воздушных линий электропередач (ВЛЭП) и кабельных линий электропередач (КЛЭП) в условных единицах в зависимости от протяженности, напряжения, конструктивного использования и материала опор</t>
  </si>
  <si>
    <t>ЛЭП</t>
  </si>
  <si>
    <t xml:space="preserve">Напряжение, кВ </t>
  </si>
  <si>
    <t>Количество цепей на опоре</t>
  </si>
  <si>
    <t>Примечание</t>
  </si>
  <si>
    <t>Количество условных единиц (у) на 100 км трассы ЛЭП</t>
  </si>
  <si>
    <t>Протяженность</t>
  </si>
  <si>
    <t>Объем условных единиц</t>
  </si>
  <si>
    <t>у/100км</t>
  </si>
  <si>
    <t>км</t>
  </si>
  <si>
    <t>у</t>
  </si>
  <si>
    <t>ВЛЭП</t>
  </si>
  <si>
    <t>400-500</t>
  </si>
  <si>
    <t>330</t>
  </si>
  <si>
    <t>1</t>
  </si>
  <si>
    <t>2</t>
  </si>
  <si>
    <t>110-150</t>
  </si>
  <si>
    <t>КЛЭП</t>
  </si>
  <si>
    <t>-</t>
  </si>
  <si>
    <t xml:space="preserve">ВН, всего </t>
  </si>
  <si>
    <t>1-20</t>
  </si>
  <si>
    <t>20-35</t>
  </si>
  <si>
    <t>3-10</t>
  </si>
  <si>
    <t>СН-1, всего</t>
  </si>
  <si>
    <t>СН-2, всего</t>
  </si>
  <si>
    <t xml:space="preserve">0, 4 кВ </t>
  </si>
  <si>
    <t xml:space="preserve">до 1 кВ </t>
  </si>
  <si>
    <t>НН, всего</t>
  </si>
  <si>
    <t>№ п/п</t>
  </si>
  <si>
    <t>Единица измерения</t>
  </si>
  <si>
    <t>Количество условных единиц (у) на единицу измерения</t>
  </si>
  <si>
    <t>Количество единиц измерения</t>
  </si>
  <si>
    <t>Подстанция</t>
  </si>
  <si>
    <t>п/ст</t>
  </si>
  <si>
    <t>Силовой трансформатор или реактор (одно- или трехфазный), или вольтодобавочный трансформатор</t>
  </si>
  <si>
    <t>Единица оборудования</t>
  </si>
  <si>
    <t>Воздушный выключатель</t>
  </si>
  <si>
    <t>3 фазы</t>
  </si>
  <si>
    <t>Масляный (вакуумный) выключатель</t>
  </si>
  <si>
    <t xml:space="preserve"> - " -</t>
  </si>
  <si>
    <t>Отделитель с короткозамыкателем</t>
  </si>
  <si>
    <t>Выключатель нагрузки</t>
  </si>
  <si>
    <t>Синхронный компенсатор мощн. до 50 Мвар</t>
  </si>
  <si>
    <t>То же, 50 Мвар и более</t>
  </si>
  <si>
    <t>Статические конденсаторы</t>
  </si>
  <si>
    <t>100 конд.</t>
  </si>
  <si>
    <t>Мачтовая (столбовая) ТП</t>
  </si>
  <si>
    <t>ТП</t>
  </si>
  <si>
    <t>Однотрансформаторная ТП, КТП</t>
  </si>
  <si>
    <t>ТП, КТП</t>
  </si>
  <si>
    <t>Двухтрансформаторная ТП, КТП</t>
  </si>
  <si>
    <t xml:space="preserve">Однотрансформаторная подстанция 34/0,4 кВ </t>
  </si>
  <si>
    <t>14</t>
  </si>
  <si>
    <t>№
п/п</t>
  </si>
  <si>
    <t>Тарифные группы
потребителей электрической энергии (мощности)</t>
  </si>
  <si>
    <t>1.1</t>
  </si>
  <si>
    <t>Население и приравненные к нему категории потребителей, за исключением указанного в пунктах 1.2 и 1.3:</t>
  </si>
  <si>
    <t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</t>
  </si>
  <si>
    <t>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</si>
  <si>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r>
      <t xml:space="preserve"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7"/>
        <rFont val="Times New Roman"/>
        <family val="1"/>
        <charset val="204"/>
      </rPr>
      <t>3</t>
    </r>
    <r>
      <rPr>
        <sz val="7"/>
        <rFont val="Times New Roman"/>
        <family val="1"/>
        <charset val="204"/>
      </rPr>
      <t>.</t>
    </r>
  </si>
  <si>
    <t>1.2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</si>
  <si>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ним:</t>
  </si>
  <si>
    <t>Одноставочный тариф (в том числе дифференцированный по двум и по трем зонам суток)</t>
  </si>
  <si>
    <t>1.3</t>
  </si>
  <si>
    <t>Население, проживающее в сельских населенных пунктах и приравненные к ним:</t>
  </si>
  <si>
    <t>1.4</t>
  </si>
  <si>
    <t>Приравненные к населению категории потребителей, за исключением указанных в пункте 71(1) Основ ценообразования:</t>
  </si>
  <si>
    <t>1.4.1</t>
  </si>
  <si>
    <r>
      <t xml:space="preserve">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</t>
    </r>
    <r>
      <rPr>
        <vertAlign val="superscript"/>
        <sz val="7"/>
        <rFont val="Times New Roman"/>
        <family val="1"/>
        <charset val="204"/>
      </rPr>
      <t>3</t>
    </r>
    <r>
      <rPr>
        <sz val="7"/>
        <rFont val="Times New Roman"/>
        <family val="1"/>
        <charset val="204"/>
      </rPr>
      <t>.</t>
    </r>
  </si>
  <si>
    <t>1.4.2</t>
  </si>
  <si>
    <r>
      <t xml:space="preserve"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</t>
    </r>
    <r>
      <rPr>
        <vertAlign val="superscript"/>
        <sz val="7"/>
        <rFont val="Times New Roman"/>
        <family val="1"/>
        <charset val="204"/>
      </rPr>
      <t>2</t>
    </r>
    <r>
      <rPr>
        <sz val="7"/>
        <rFont val="Times New Roman"/>
        <family val="1"/>
        <charset val="204"/>
      </rPr>
      <t>.</t>
    </r>
  </si>
  <si>
    <t>1.4.3</t>
  </si>
  <si>
    <r>
      <t xml:space="preserve">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</t>
    </r>
    <r>
      <rPr>
        <vertAlign val="superscript"/>
        <sz val="7"/>
        <rFont val="Times New Roman"/>
        <family val="1"/>
        <charset val="204"/>
      </rPr>
      <t>3</t>
    </r>
    <r>
      <rPr>
        <sz val="7"/>
        <rFont val="Times New Roman"/>
        <family val="1"/>
        <charset val="204"/>
      </rPr>
      <t>.</t>
    </r>
  </si>
  <si>
    <t>1.4.4</t>
  </si>
  <si>
    <r>
      <t xml:space="preserve">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 </t>
    </r>
    <r>
      <rPr>
        <vertAlign val="superscript"/>
        <sz val="7"/>
        <rFont val="Times New Roman"/>
        <family val="1"/>
        <charset val="204"/>
      </rPr>
      <t>3</t>
    </r>
    <r>
      <rPr>
        <sz val="7"/>
        <rFont val="Times New Roman"/>
        <family val="1"/>
        <charset val="204"/>
      </rPr>
      <t>.</t>
    </r>
  </si>
  <si>
    <r>
      <t>_____</t>
    </r>
    <r>
      <rPr>
        <vertAlign val="superscript"/>
        <sz val="7"/>
        <rFont val="Times New Roman"/>
        <family val="1"/>
        <charset val="204"/>
      </rPr>
      <t>1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случае установления тарифов на услуги по передаче электрической энергии на долгосрочный период регулирования на каждый год долгосрочного периода приложение дополняется соответствующими столбцами.</t>
    </r>
  </si>
  <si>
    <r>
      <t>_____</t>
    </r>
    <r>
      <rPr>
        <vertAlign val="superscript"/>
        <sz val="7"/>
        <rFont val="Times New Roman"/>
        <family val="1"/>
        <charset val="204"/>
      </rPr>
      <t>2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случае отсутствия принятия решения об установлении социальной нормы потребления электрической энергии (мощности) в субъекте Российской Федерации заполняются только пункты 1 - 1.4.5, при этом строка 1 обозначается как "Население и приравненные к нему категории потребителей (тарифы указываются без учета НДС)".</t>
    </r>
  </si>
  <si>
    <r>
      <t>_____</t>
    </r>
    <r>
      <rPr>
        <vertAlign val="superscript"/>
        <sz val="7"/>
        <rFont val="Times New Roman"/>
        <family val="1"/>
        <charset val="204"/>
      </rPr>
      <t>3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 в объемах фактического потребления населения и приравненных к нему категорий потребителей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деятельности.</t>
    </r>
  </si>
  <si>
    <t>Объёмы электрической энергии по сетям субъекта Российской Федерации, поставляемой населению и приравненным к нему категориям потребителей</t>
  </si>
  <si>
    <t>Население и приравненные к нему категории потребителей</t>
  </si>
  <si>
    <t>кВт·ч</t>
  </si>
  <si>
    <t>Объёмы электрической мощности по сетям субъекта Российской Федерации, поставляемой населению и приравненным к нему категориям потребителей</t>
  </si>
  <si>
    <t>Заполняется:</t>
  </si>
  <si>
    <t>Период заполнения:</t>
  </si>
  <si>
    <t>Организация:</t>
  </si>
  <si>
    <t>Идентификационный номер налогоплательщика (ИНН):</t>
  </si>
  <si>
    <t>Местонахождение (адрес):</t>
  </si>
  <si>
    <t>Отчетный период:</t>
  </si>
  <si>
    <t>Код показа-теля</t>
  </si>
  <si>
    <t>За отчетный период, всего по предприятию</t>
  </si>
  <si>
    <t>из графы 5 по видам деятельности *</t>
  </si>
  <si>
    <t>За аналогичный период предыдущего года, всего по предприятию</t>
  </si>
  <si>
    <t>из графы 10 по видам деятельности *</t>
  </si>
  <si>
    <t>Технологическое присоединение</t>
  </si>
  <si>
    <t>Прочие виды деятельности</t>
  </si>
  <si>
    <t>010</t>
  </si>
  <si>
    <t>020</t>
  </si>
  <si>
    <t>Валовая прибыль</t>
  </si>
  <si>
    <t>030</t>
  </si>
  <si>
    <t>Коммерческие расходы</t>
  </si>
  <si>
    <t>040</t>
  </si>
  <si>
    <t>Управленческие расходы</t>
  </si>
  <si>
    <t>050</t>
  </si>
  <si>
    <t>Прибыль (убыток) от продаж</t>
  </si>
  <si>
    <t>060</t>
  </si>
  <si>
    <t>Проценты к получению</t>
  </si>
  <si>
    <t>070</t>
  </si>
  <si>
    <t>Проценты к уплате</t>
  </si>
  <si>
    <t>080</t>
  </si>
  <si>
    <t>Прочие доходы</t>
  </si>
  <si>
    <t>090</t>
  </si>
  <si>
    <t>100</t>
  </si>
  <si>
    <t>Прибыль до налогообложения</t>
  </si>
  <si>
    <t>110</t>
  </si>
  <si>
    <t>120</t>
  </si>
  <si>
    <t>Чистая прибыль</t>
  </si>
  <si>
    <t>130</t>
  </si>
  <si>
    <t>Справочно:</t>
  </si>
  <si>
    <t>Себестоимость проданных товаров, продукции, работ, услуг</t>
  </si>
  <si>
    <t>х</t>
  </si>
  <si>
    <t>Руководитель</t>
  </si>
  <si>
    <t>(подпись)</t>
  </si>
  <si>
    <t>Главный бухгалтер</t>
  </si>
  <si>
    <t>Примечания:
принцип разделения показателей
по субъектам РФ и по видам деятельности согласно ОРД предприятия</t>
  </si>
  <si>
    <r>
      <t>_____</t>
    </r>
    <r>
      <rPr>
        <b/>
        <sz val="8"/>
        <rFont val="Times New Roman"/>
        <family val="1"/>
        <charset val="204"/>
      </rPr>
      <t>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Полное наименование видов деятельности:</t>
    </r>
  </si>
  <si>
    <t>Показатели раздельного учета доходов и расходов субъекта естественных монополий, оказывающего услуги по передаче электроэнергии (мощности) по электрическим сетям, принадлежащим на праве собственности или ином законном основании территориальным сетевым организациям, согласно форме "Отчет о прибылях и убытках"</t>
  </si>
  <si>
    <t>Субъектами естественных монополий, оказывающими услуги по передаче электроэнергии (мощности) по электрическим сетям, принадлежащим на праве собственности или ином законном основании</t>
  </si>
  <si>
    <t>территориальным сетевым организациям</t>
  </si>
  <si>
    <t>Требования к заполнению:</t>
  </si>
  <si>
    <t>Заполняется отдельно по каждому субъекту РФ</t>
  </si>
  <si>
    <t>Субъект РФ:</t>
  </si>
  <si>
    <t>из графы 4: по Субъекту РФ, указанному в заголовке
формы **</t>
  </si>
  <si>
    <t>из графы 9: по Субъекту РФ, указанному в заголовке
формы **</t>
  </si>
  <si>
    <t>Передача по распредели-тельным сетям</t>
  </si>
  <si>
    <r>
      <t>_______</t>
    </r>
    <r>
      <rPr>
        <sz val="8"/>
        <rFont val="Times New Roman"/>
        <family val="1"/>
        <charset val="204"/>
      </rPr>
      <t>гр. 6, 11 - оказание услуг по передаче электрической энергии по электрическим сетям, принадлежащим на праве собственности или ином законном основании территориальным сетевым организациям;</t>
    </r>
  </si>
  <si>
    <r>
      <t>_______</t>
    </r>
    <r>
      <rPr>
        <sz val="8"/>
        <color indexed="8"/>
        <rFont val="Times New Roman"/>
        <family val="1"/>
        <charset val="204"/>
      </rPr>
      <t>г</t>
    </r>
    <r>
      <rPr>
        <sz val="8"/>
        <rFont val="Times New Roman"/>
        <family val="1"/>
        <charset val="204"/>
      </rPr>
      <t>р. 7, 12 - оказание услуг по технологическому присоединению к электрическим сетям.</t>
    </r>
  </si>
  <si>
    <r>
      <t>____</t>
    </r>
    <r>
      <rPr>
        <b/>
        <sz val="8"/>
        <rFont val="Times New Roman"/>
        <family val="1"/>
        <charset val="204"/>
      </rPr>
      <t>**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Заполняется субъектами естественных монополий, оказывающими услуги по  передаче электрической энергии по электрическим сетям, принадлежащим на праве  собственности или ином законном основании территориальным сетевым организациям, в нескольких субъектах РФ.</t>
    </r>
  </si>
  <si>
    <r>
      <t>______</t>
    </r>
    <r>
      <rPr>
        <b/>
        <sz val="8"/>
        <rFont val="Times New Roman"/>
        <family val="1"/>
        <charset val="204"/>
      </rPr>
      <t xml:space="preserve"> Для остальных субъектов естественных монополий графы 5 - 8, 10 - 13 заполняются в целом по предприятию.</t>
    </r>
  </si>
  <si>
    <t>Расшифровка расходов субъекта естественных монополий, оказывающего услуги по передаче электроэнергии (мощности) по электрическим сетям, принадлежащим на праве собственности</t>
  </si>
  <si>
    <t>или ином законном основании территориальным сетевым организациям</t>
  </si>
  <si>
    <t>Субъектами естественных монополий, оказывающими услуги по передаче электроэнергии (мощности) по электрическим сетям, принадлежащим на праве собственности</t>
  </si>
  <si>
    <t>из графы 4:
по Субъекту РФ, указанному в заголовке формы</t>
  </si>
  <si>
    <t>За аналогичный период пре-дыдущего года, всего по предприятию</t>
  </si>
  <si>
    <t>из графы 10: по Субъекту РФ, указанному в заголовке формы</t>
  </si>
  <si>
    <t>Примечания:
принцип разделения показателей по субъектам РФ
и по видам деятельности согласно ОРД предприятия</t>
  </si>
  <si>
    <t>Передача
по расп-редели-тельным сетям</t>
  </si>
  <si>
    <t>Техноло-гическое присоеди-нение</t>
  </si>
  <si>
    <t>Передача
и техно-логичес-кое присоеди-нение</t>
  </si>
  <si>
    <t>Прочие виды деятель-ности</t>
  </si>
  <si>
    <t>8 (сумма
гр. 6 и 7)</t>
  </si>
  <si>
    <t>14 (сумма гр. 12 и 13)</t>
  </si>
  <si>
    <t>Расходы, учитываемые в целях налогообложения прибыли, всего, в том числе (сумма строк 110, 120, 130, 140, 150, 160, 170, 180, 190)</t>
  </si>
  <si>
    <t>Материальные расходы (сумма строк 111, 112, 113)</t>
  </si>
  <si>
    <t>Расходы на приобретение сырья и материалов</t>
  </si>
  <si>
    <t>111</t>
  </si>
  <si>
    <t>Расходы на приобретение электрической энергии на компенсацию технологического расхода (потерь) электрической энергии в сетях, в том числе по уровням напряжения:</t>
  </si>
  <si>
    <t>112</t>
  </si>
  <si>
    <t>Расходы на приобретение электрической энергии на хозяйственные нужды</t>
  </si>
  <si>
    <t>113</t>
  </si>
  <si>
    <t>Расходы на оплату услуг сторонних организаций (сумма строк 121, 122, 123, 124)</t>
  </si>
  <si>
    <t>121</t>
  </si>
  <si>
    <t>122</t>
  </si>
  <si>
    <t>Оплата услуг по передаче электрической энергии, оказываемых другими сетевыми организациями</t>
  </si>
  <si>
    <t>123</t>
  </si>
  <si>
    <t>Расходы на ремонт основных средств, выполняемые подрядным способом</t>
  </si>
  <si>
    <t>124</t>
  </si>
  <si>
    <t>Управленческий персонал</t>
  </si>
  <si>
    <t>Специалисты и технические</t>
  </si>
  <si>
    <t>Основные производственные рабочие</t>
  </si>
  <si>
    <t>Справочно: среднесписочная численность промышленно-производственного персонала организации **</t>
  </si>
  <si>
    <t>Расходы на выплату страховых взносов в Пенсионный фонд Российской Федерации, Фонд социального страхования Российской Федерации, Федеральный фонд обязательного медицинского страхования и территориальные фонды обязательного медицинского страхования</t>
  </si>
  <si>
    <t>140</t>
  </si>
  <si>
    <t>150</t>
  </si>
  <si>
    <t>Аренда и лизинговые платежи (сумма строк 161, 162)</t>
  </si>
  <si>
    <t>160</t>
  </si>
  <si>
    <t>Плата за аренду имущества</t>
  </si>
  <si>
    <t>161</t>
  </si>
  <si>
    <t>Лизинговые платежи</t>
  </si>
  <si>
    <t>162</t>
  </si>
  <si>
    <t>Налоги, уменьшающие налогооблагаемую базу по налогу на прибыль</t>
  </si>
  <si>
    <t>170</t>
  </si>
  <si>
    <t>Расходы на выплату процентов по кредитам, уменьшающие налогооблагаемую базу по налогу на прибыль</t>
  </si>
  <si>
    <t>180</t>
  </si>
  <si>
    <t>190</t>
  </si>
  <si>
    <t>Расходы, не учитываемые в целях налогообложения прибыли, всего, в том числе (сумма строк 210, 220, 230, 240, 250)</t>
  </si>
  <si>
    <t>200</t>
  </si>
  <si>
    <t>Возврат заемных средств на цели инвестпрограммы</t>
  </si>
  <si>
    <t>210</t>
  </si>
  <si>
    <t>Прибыль, направленная на инвестиции</t>
  </si>
  <si>
    <t>220</t>
  </si>
  <si>
    <t>Прибыль, направленная на выплату дивидендов</t>
  </si>
  <si>
    <t>230</t>
  </si>
  <si>
    <t>Расходы социального характера из прибыли</t>
  </si>
  <si>
    <t>240</t>
  </si>
  <si>
    <t>Прочие расходы из прибыли в отчетном периоде</t>
  </si>
  <si>
    <t>250</t>
  </si>
  <si>
    <t>Расходы на уплату налога на прибыль</t>
  </si>
  <si>
    <t>300</t>
  </si>
  <si>
    <t>Справочные показатели:</t>
  </si>
  <si>
    <t>Из строки 100 прямые расходы</t>
  </si>
  <si>
    <t>400</t>
  </si>
  <si>
    <t>Из строки 100 косвенные расходы</t>
  </si>
  <si>
    <t>500</t>
  </si>
  <si>
    <t>Расходы на приобретение, сооружение и изготовление основных средств, а также на достройку, дооборудование, реконструкцию, модернизацию и техническое перевооружение основных средств</t>
  </si>
  <si>
    <t>600</t>
  </si>
  <si>
    <t>Расходы на ремонт основных средств (включая арендованные),
всего, в том числе:</t>
  </si>
  <si>
    <t>700</t>
  </si>
  <si>
    <t>материальные расходы</t>
  </si>
  <si>
    <t>расходы на оплату труда и выплату страховых</t>
  </si>
  <si>
    <t>расходы на ремонт основных средств, выполняемый подрядным способом</t>
  </si>
  <si>
    <t>прочие расходы</t>
  </si>
  <si>
    <t>Расходы на приобретение электрической энергии в целях компенсации коммерческого расхода (потерь) электрической энергии в сетях</t>
  </si>
  <si>
    <t>800</t>
  </si>
  <si>
    <t>Расшифровка дебиторской задолженности, заемных средств и стоимости активов</t>
  </si>
  <si>
    <t>По состоянию на начало отчетного периода,
всего по предприятию</t>
  </si>
  <si>
    <t>По состоянию на коней отчетного периода,
всего по предприятию</t>
  </si>
  <si>
    <t>Дебиторская задолженность</t>
  </si>
  <si>
    <t>900</t>
  </si>
  <si>
    <t>в том числе по расчетам с покупателями и заказчиками</t>
  </si>
  <si>
    <t>Заемные средства, учитываемые в долгосрочных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</si>
  <si>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1000</t>
  </si>
  <si>
    <t>Заемные средства, учитываемые в краткосрочных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</si>
  <si>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1100</t>
  </si>
  <si>
    <t>Основные средства</t>
  </si>
  <si>
    <t>1200</t>
  </si>
  <si>
    <t>Арендованные основные средства</t>
  </si>
  <si>
    <t>1300</t>
  </si>
  <si>
    <t>Незавершенное строительство</t>
  </si>
  <si>
    <t>1400</t>
  </si>
  <si>
    <t>Выручка (нетто) от продажи товаров, продукции, работ, услуг (за минусом налога на добавленную стоимость, акцизов и аналогичных обязательных платежей)</t>
  </si>
  <si>
    <t>Списание дебиторских и кредиторских задолженностей, по которым истек срок исковой давности</t>
  </si>
  <si>
    <t>Прибыль (убыток) прошлых лет, выявленная в отчетном году</t>
  </si>
  <si>
    <t>Полное наименование организации</t>
  </si>
  <si>
    <t xml:space="preserve">Сокращенное наименование </t>
  </si>
  <si>
    <t>ИНН</t>
  </si>
  <si>
    <t>КПП</t>
  </si>
  <si>
    <t>ОКАТМО</t>
  </si>
  <si>
    <t>ОГРН</t>
  </si>
  <si>
    <t>Налоговый режим</t>
  </si>
  <si>
    <t>Юридический адрес</t>
  </si>
  <si>
    <t>Выделенный абонентский номер для обращений потребителей услуг по передаче электрической энергии и (или) технологическому присоединению (с кодом)</t>
  </si>
  <si>
    <t xml:space="preserve">Руководитель организации </t>
  </si>
  <si>
    <t>ФИО полностью</t>
  </si>
  <si>
    <t>Наименование документа, дата, номер, иные реквизиты</t>
  </si>
  <si>
    <t>Количество листов</t>
  </si>
  <si>
    <t>Том, номера страниц в деле</t>
  </si>
  <si>
    <r>
      <t>Реестр прилагаемых материалов</t>
    </r>
    <r>
      <rPr>
        <b/>
        <u/>
        <sz val="14"/>
        <color theme="1"/>
        <rFont val="Times New Roman"/>
        <family val="1"/>
        <charset val="204"/>
      </rPr>
      <t xml:space="preserve"> для формирования НВВ</t>
    </r>
    <r>
      <rPr>
        <b/>
        <sz val="14"/>
        <color theme="1"/>
        <rFont val="Times New Roman"/>
        <family val="1"/>
        <charset val="204"/>
      </rPr>
      <t xml:space="preserve"> с указанием наименований документов со сквозной нумерацией по листам всех документов и количества листов в документе</t>
    </r>
  </si>
  <si>
    <r>
      <t>Реестр прилагаемых материалов</t>
    </r>
    <r>
      <rPr>
        <b/>
        <u/>
        <sz val="14"/>
        <color theme="1"/>
        <rFont val="Times New Roman"/>
        <family val="1"/>
        <charset val="204"/>
      </rPr>
      <t xml:space="preserve"> по техническим вопросам</t>
    </r>
    <r>
      <rPr>
        <b/>
        <sz val="14"/>
        <color theme="1"/>
        <rFont val="Times New Roman"/>
        <family val="1"/>
        <charset val="204"/>
      </rPr>
      <t xml:space="preserve"> с указанием наименований документов со сквозной нумерацией по листам всех документов и количества листов в документе</t>
    </r>
  </si>
  <si>
    <t>10.</t>
  </si>
  <si>
    <t>Код статьи (из столбца "А" листа "Смета98эВэкспертное")</t>
  </si>
  <si>
    <t>Объем подстанций 35-1150 кВ, трансформаторных подстанций (ТП), комплексных трансформаторных подстанций (КТП) и распределительных пунктов(РП) 0,4-20 кВ в условных единицах</t>
  </si>
  <si>
    <t>№ 
п/п</t>
  </si>
  <si>
    <t>Наименование показателей</t>
  </si>
  <si>
    <t>Единица изменения</t>
  </si>
  <si>
    <t>Фактические показатели за год, предшествующий базовому периоду</t>
  </si>
  <si>
    <t>Показатели, утвержденные на базовый период *</t>
  </si>
  <si>
    <t>Предложения на расчетный период регулирования</t>
  </si>
  <si>
    <t>руб./МВт в мес.</t>
  </si>
  <si>
    <t>руб./МВт·ч</t>
  </si>
  <si>
    <t xml:space="preserve">услуги по передаче электрической энергии (мощности) </t>
  </si>
  <si>
    <t>двухставочный тариф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</si>
  <si>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</si>
  <si>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</si>
  <si>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</si>
  <si>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3.3.</t>
  </si>
  <si>
    <t>процент</t>
  </si>
  <si>
    <t>4.3.</t>
  </si>
  <si>
    <t>4.3.1.</t>
  </si>
  <si>
    <t>Предложения 
на расчетный период регулирования</t>
  </si>
  <si>
    <t>Показатели эффективности деятельности организации</t>
  </si>
  <si>
    <t>EBITDA (прибыль до процентов, налогов и амортизации)</t>
  </si>
  <si>
    <t>Чистая прибыль (убыток)</t>
  </si>
  <si>
    <t>Показатели рентабельности организации</t>
  </si>
  <si>
    <t>Показатели регулируемых 
видов деятельности организации</t>
  </si>
  <si>
    <t>3.5.</t>
  </si>
  <si>
    <t>тыс. кВт·ч</t>
  </si>
  <si>
    <t>Необходимая валовая выручка по регулируемым видам деятельности организации - всего</t>
  </si>
  <si>
    <t>в том числе:</t>
  </si>
  <si>
    <t>оплата труда</t>
  </si>
  <si>
    <t>ремонт основных фондов</t>
  </si>
  <si>
    <t>материальные затраты</t>
  </si>
  <si>
    <t>Выпадающие, 
излишние доходы (расходы) прошлых лет</t>
  </si>
  <si>
    <t>Инвестиции, осуществляемые 
за счет тарифных источников</t>
  </si>
  <si>
    <t>Реквизиты инвестиционной программы (кем утверждена, дата утверждения, номер приказа)</t>
  </si>
  <si>
    <t>Показатели численности персонала и фонда оплаты труда по регулируемым видам деятельности</t>
  </si>
  <si>
    <t>Среднесписочная численность персонала</t>
  </si>
  <si>
    <t>человек</t>
  </si>
  <si>
    <t>Среднемесячная заработная плата на одного работника</t>
  </si>
  <si>
    <t>5.3.</t>
  </si>
  <si>
    <t>Реквизиты отраслевого тарифного соглашения (дата утверждения, срок действия)</t>
  </si>
  <si>
    <t>Уставный капитал (складочный капитал, уставный фонд, вклады товарищей)</t>
  </si>
  <si>
    <t>Анализ финансовой устойчивости по величине излишка (недостатка) собственных оборотных средств</t>
  </si>
  <si>
    <t>Приложение 1</t>
  </si>
  <si>
    <t>Фактический адрес (почтовый адрес)</t>
  </si>
  <si>
    <t xml:space="preserve">Для контакта по экономическим вопросам </t>
  </si>
  <si>
    <t>Для контакта по техническим вопросам</t>
  </si>
  <si>
    <t>в сети Интернет</t>
  </si>
  <si>
    <t xml:space="preserve">в периодическом печатном издании </t>
  </si>
  <si>
    <t>Телефон (с кодом)</t>
  </si>
  <si>
    <t>Факс (с кодом)</t>
  </si>
  <si>
    <t xml:space="preserve">Адрес электронной почты </t>
  </si>
  <si>
    <t xml:space="preserve">При публикации предложения по стандартам раскрытия информации </t>
  </si>
  <si>
    <t>Адрес официального сайта в Интернете</t>
  </si>
  <si>
    <t xml:space="preserve">Приложение 2
</t>
  </si>
  <si>
    <t xml:space="preserve">Заявленная мощность </t>
  </si>
  <si>
    <t>Объем полезного отпуска электроэнергии - всего</t>
  </si>
  <si>
    <t>Объем полезного отпуска электроэнергии населению и приравненным к нему категориям потребителей</t>
  </si>
  <si>
    <t>Норматив потерь электрической энергии (с указанием реквизитов приказа Минэнерго России, которым утверждены нормативы)</t>
  </si>
  <si>
    <t>Реквизиты программы энергоэффективности (кем утверждена, дата утверждения, номер приказа)</t>
  </si>
  <si>
    <t>тыс. руб. на у.е.</t>
  </si>
  <si>
    <t>Операционные расходы на условную единицу</t>
  </si>
  <si>
    <t>тыс. руб. на 
человека</t>
  </si>
  <si>
    <t>Базовый период - год, предшествующий расчетному периоду регулирования.</t>
  </si>
  <si>
    <t xml:space="preserve">Объем условных единиц </t>
  </si>
  <si>
    <t xml:space="preserve">
3.2.</t>
  </si>
  <si>
    <t>3.4.</t>
  </si>
  <si>
    <t xml:space="preserve">Приложение 3
</t>
  </si>
  <si>
    <t xml:space="preserve">Неподконтрольные расходы  - всего </t>
  </si>
  <si>
    <t xml:space="preserve">Рентабельность продаж (величина прибыли от продаж 
в каждом рубле выручки). 
</t>
  </si>
  <si>
    <t>*</t>
  </si>
  <si>
    <t>Субъект РФ</t>
  </si>
  <si>
    <t xml:space="preserve">Раздел 1. Информация об организации, в том числе опубликованная в соответствии со Стандартами раскрытия информации    </t>
  </si>
  <si>
    <t xml:space="preserve">Раздел 2. Основные показатели деятельности организации, в том числе опубликованная в соответствии со Стандартами раскрытия информации  </t>
  </si>
  <si>
    <t xml:space="preserve">Раздел 3. Цены (тарифы) по регулируемым видам деятельности организации, в том числе опубликованные в соответствии со Стандартами раскрытия информации  </t>
  </si>
  <si>
    <t>Годовая</t>
  </si>
  <si>
    <t xml:space="preserve">Подтверждаемая сумма тыс. руб. без НДС </t>
  </si>
  <si>
    <t>1-е полугодие</t>
  </si>
  <si>
    <t>2-е полугодие</t>
  </si>
  <si>
    <t>Справочная информация</t>
  </si>
  <si>
    <t>Приложение 4</t>
  </si>
  <si>
    <t>Приложение 5</t>
  </si>
  <si>
    <t>Приложение 6</t>
  </si>
  <si>
    <t>Приложение 8</t>
  </si>
  <si>
    <t>Приложение 9</t>
  </si>
  <si>
    <t>Приложение 10</t>
  </si>
  <si>
    <t>Приложение 11</t>
  </si>
  <si>
    <t>Приложение 12</t>
  </si>
  <si>
    <t>Приложение 13</t>
  </si>
  <si>
    <t>…</t>
  </si>
  <si>
    <t>N</t>
  </si>
  <si>
    <t>Приложение 7</t>
  </si>
  <si>
    <t>Должность</t>
  </si>
  <si>
    <t>Телефон</t>
  </si>
  <si>
    <t>Адрес сайта</t>
  </si>
  <si>
    <t>Ссылка</t>
  </si>
  <si>
    <t>Дата публикации</t>
  </si>
  <si>
    <t>Наименование издания</t>
  </si>
  <si>
    <r>
      <t>_______</t>
    </r>
    <r>
      <rPr>
        <sz val="8"/>
        <rFont val="Times New Roman"/>
        <family val="1"/>
        <charset val="204"/>
      </rPr>
      <t>гр. 6, 12 - оказание услуг по передаче электрической энергии (мощности) по единой национальной (общероссийской) электрической сети;</t>
    </r>
  </si>
  <si>
    <r>
      <t>_______</t>
    </r>
    <r>
      <rPr>
        <sz val="8"/>
        <rFont val="Times New Roman"/>
        <family val="1"/>
        <charset val="204"/>
      </rPr>
      <t>гр. 7, 13 - оказание услуг по технологическому присоединению к электрическим сетям.</t>
    </r>
  </si>
  <si>
    <r>
      <t>____</t>
    </r>
    <r>
      <rPr>
        <b/>
        <sz val="8"/>
        <rFont val="Times New Roman"/>
        <family val="1"/>
        <charset val="204"/>
      </rPr>
      <t>**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В целях настоящей таблицы под промышленно-производственным персоналом понимается персонал, расходы на оплату труда которого учитываются по счету 20 "Основное производство".</t>
    </r>
  </si>
  <si>
    <t>7.</t>
  </si>
  <si>
    <t>8.</t>
  </si>
  <si>
    <t>11.</t>
  </si>
  <si>
    <t>12.</t>
  </si>
  <si>
    <t>13.</t>
  </si>
  <si>
    <t>Приложение 14</t>
  </si>
  <si>
    <t>Приложение 15</t>
  </si>
  <si>
    <t>Приложение 16</t>
  </si>
  <si>
    <t>Приложение 17</t>
  </si>
  <si>
    <t>Приложение 18</t>
  </si>
  <si>
    <t>Приложение 20</t>
  </si>
  <si>
    <t>Приложение 21</t>
  </si>
  <si>
    <t>Приложение 22</t>
  </si>
  <si>
    <t>Приложение 19</t>
  </si>
  <si>
    <t>Ставка отчислений на социальные нужды</t>
  </si>
  <si>
    <t>Реквизиты постановления РЭК или реквизиты сопроводительного письма с отчётными данными</t>
  </si>
  <si>
    <t>Пункт "____" Приложения №1 к постановлению региональной энергетической комисси Кемеровской области от 31.12.2015 №1056</t>
  </si>
  <si>
    <t>Переток в смежные сетевые компании</t>
  </si>
  <si>
    <t>Наименование сетевой организации, ИНН</t>
  </si>
  <si>
    <t>Поступление из сети смежных сетевых организаций</t>
  </si>
  <si>
    <t>Отпуск в сеть смежных сетевых организаций</t>
  </si>
  <si>
    <t>Сальдо-переток</t>
  </si>
  <si>
    <t>ООО "Водоканал" (ИНН 4217166136)</t>
  </si>
  <si>
    <t>ООО "Горэлектросеть" (ИНН 4217127144)</t>
  </si>
  <si>
    <t>ООО "ЕвразЭнергоТранс" (ИНН 4217084532)</t>
  </si>
  <si>
    <t>Западно- Сибирская дирекция по энергообеспечению- СП Трансэнерго- филиала ОАО "РЖД" (ИНН 7708503727)</t>
  </si>
  <si>
    <t>Красноярская дирекция по энергообеспечению- СП Трансэнерго- филиала ОАО "РЖД" (ИНН 7708503727)</t>
  </si>
  <si>
    <t>ООО "Мысковская электросетевая организация" (ИНН 4214026476)</t>
  </si>
  <si>
    <t>ОАО "УК"Кузбассразрезуголь" (ИНН 4205049090)</t>
  </si>
  <si>
    <t>ООО "Кузбасская энергосетевая компания" (ИНН 4205109750)</t>
  </si>
  <si>
    <t>ОАО "КузбассЭлектро" (ИНН 4202002174)</t>
  </si>
  <si>
    <t>ООО "ТСО "Сибирь" (ИНН 4205282579)</t>
  </si>
  <si>
    <t>ОАО филиал Сибирский  "Оборонэнерго" (ИНН 7704726225)</t>
  </si>
  <si>
    <t>ООО ХК «СДС-Энерго» (ИНН 4250003450)</t>
  </si>
  <si>
    <t>ООО "РЭС" (ИНН 4205282603)</t>
  </si>
  <si>
    <t>ООО "ОЭСК" (ИНН 4223052779)</t>
  </si>
  <si>
    <t>ООО "Объединенная компания РУСАЛ Энергосеть" (ИНН 7709806795)</t>
  </si>
  <si>
    <t>ООО "Северо-Кузбасская Сетевая Компания" (ИНН 4205286816)</t>
  </si>
  <si>
    <t>ОАО "СУЭК-Кузбасс" ПЕ Энергоуправление (ИНН 4212024138)</t>
  </si>
  <si>
    <t>ОАО "Специализированная шахтная энергомеханическая компания"(ИНН 4208003209)</t>
  </si>
  <si>
    <t>ОАО "СКЭК" (ИНН 4205153492)</t>
  </si>
  <si>
    <t>ЗАО "Сибирская промышленная сетевая компания" (ИНН 4205234208)</t>
  </si>
  <si>
    <t>ООО "СТС" (ИНН 5406590222)</t>
  </si>
  <si>
    <t>ООО "СибЭнергоТранс - 42" (ИНН 4223086707)</t>
  </si>
  <si>
    <t>МУП "ТРСК Новокузнецкого района" (ИНН 4252003462)</t>
  </si>
  <si>
    <t>ООО "ТрансЭнергоСервис" (ИНН 4253019987)</t>
  </si>
  <si>
    <t>ООО "Химпром" (ИНН 4205072099)</t>
  </si>
  <si>
    <t>ЗАО "Электросеть" г. Междуреченске (ИНН 7714734225)</t>
  </si>
  <si>
    <t>ООО "Электросетьсервис" (ИНН 4223057103)</t>
  </si>
  <si>
    <t>ООО "ЭнергоАльянс" (ИНН 4253013939)</t>
  </si>
  <si>
    <t>ООО "ЭнергоПаритет" (ИНН 4205262491)</t>
  </si>
  <si>
    <t>ООО "Энергосистемы Регионов" (ИНН4205305032)</t>
  </si>
  <si>
    <t>Приложение 23</t>
  </si>
  <si>
    <t>ООО "Кемэнерго" (ИНН 4205265936)</t>
  </si>
  <si>
    <t>филиал ОАО «МРСК Сибири» – «Кузбассэнерго – РЭС» (ИНН 2460069527)</t>
  </si>
  <si>
    <t>Реквизиты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</si>
</sst>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0.0%"/>
    <numFmt numFmtId="165" formatCode="#,##0.0000"/>
    <numFmt numFmtId="166" formatCode="#,##0.000"/>
    <numFmt numFmtId="167" formatCode="#,##0.0"/>
    <numFmt numFmtId="168" formatCode="#,##0.00000"/>
  </numFmts>
  <fonts count="6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i/>
      <sz val="10"/>
      <name val="Times New Roman"/>
      <family val="1"/>
    </font>
    <font>
      <i/>
      <sz val="10"/>
      <color indexed="10"/>
      <name val="Times New Roman"/>
      <family val="1"/>
    </font>
    <font>
      <i/>
      <sz val="10"/>
      <color rgb="FF00B050"/>
      <name val="Times New Roman"/>
      <family val="1"/>
    </font>
    <font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i/>
      <sz val="10"/>
      <color indexed="12"/>
      <name val="Times New Roman"/>
      <family val="1"/>
    </font>
    <font>
      <b/>
      <sz val="10"/>
      <color indexed="10"/>
      <name val="Times New Roman"/>
      <family val="1"/>
      <charset val="204"/>
    </font>
    <font>
      <sz val="10"/>
      <color indexed="12"/>
      <name val="Times New Roman"/>
      <family val="1"/>
    </font>
    <font>
      <sz val="10"/>
      <color indexed="17"/>
      <name val="Times New Roman"/>
      <family val="1"/>
    </font>
    <font>
      <sz val="10"/>
      <name val="Arial Cyr"/>
      <charset val="204"/>
    </font>
    <font>
      <b/>
      <sz val="10"/>
      <name val="Times New Roman Cyr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Bodoni MT"/>
      <family val="1"/>
    </font>
    <font>
      <sz val="12"/>
      <color rgb="FF00B05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7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9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i/>
      <sz val="10"/>
      <color rgb="FFFF0000"/>
      <name val="Times New Roman"/>
      <family val="1"/>
    </font>
    <font>
      <b/>
      <u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9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ont="0" applyFill="0" applyBorder="0" applyAlignment="0" applyProtection="0">
      <alignment vertical="top"/>
    </xf>
    <xf numFmtId="0" fontId="21" fillId="0" borderId="0"/>
    <xf numFmtId="9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37" fillId="0" borderId="0"/>
    <xf numFmtId="0" fontId="37" fillId="0" borderId="0"/>
    <xf numFmtId="0" fontId="19" fillId="0" borderId="0"/>
    <xf numFmtId="0" fontId="28" fillId="0" borderId="0"/>
    <xf numFmtId="0" fontId="37" fillId="0" borderId="0"/>
    <xf numFmtId="0" fontId="37" fillId="0" borderId="0"/>
    <xf numFmtId="0" fontId="60" fillId="0" borderId="0"/>
  </cellStyleXfs>
  <cellXfs count="590">
    <xf numFmtId="0" fontId="0" fillId="0" borderId="0" xfId="0"/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10" fontId="4" fillId="0" borderId="1" xfId="0" applyNumberFormat="1" applyFont="1" applyBorder="1"/>
    <xf numFmtId="0" fontId="3" fillId="2" borderId="1" xfId="0" applyFont="1" applyFill="1" applyBorder="1" applyAlignment="1">
      <alignment wrapText="1"/>
    </xf>
    <xf numFmtId="10" fontId="3" fillId="2" borderId="1" xfId="0" applyNumberFormat="1" applyFont="1" applyFill="1" applyBorder="1"/>
    <xf numFmtId="164" fontId="3" fillId="2" borderId="1" xfId="0" applyNumberFormat="1" applyFont="1" applyFill="1" applyBorder="1"/>
    <xf numFmtId="4" fontId="3" fillId="2" borderId="1" xfId="0" applyNumberFormat="1" applyFont="1" applyFill="1" applyBorder="1"/>
    <xf numFmtId="4" fontId="4" fillId="0" borderId="1" xfId="0" applyNumberFormat="1" applyFont="1" applyBorder="1"/>
    <xf numFmtId="0" fontId="5" fillId="0" borderId="0" xfId="0" applyFont="1"/>
    <xf numFmtId="4" fontId="6" fillId="0" borderId="1" xfId="0" applyNumberFormat="1" applyFont="1" applyBorder="1"/>
    <xf numFmtId="0" fontId="2" fillId="0" borderId="0" xfId="0" applyFont="1"/>
    <xf numFmtId="4" fontId="4" fillId="0" borderId="0" xfId="0" applyNumberFormat="1" applyFont="1"/>
    <xf numFmtId="10" fontId="3" fillId="2" borderId="10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16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/>
    <xf numFmtId="4" fontId="7" fillId="0" borderId="12" xfId="0" applyNumberFormat="1" applyFont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wrapText="1"/>
    </xf>
    <xf numFmtId="4" fontId="6" fillId="0" borderId="12" xfId="0" applyNumberFormat="1" applyFont="1" applyBorder="1"/>
    <xf numFmtId="4" fontId="7" fillId="0" borderId="15" xfId="0" applyNumberFormat="1" applyFont="1" applyBorder="1"/>
    <xf numFmtId="4" fontId="6" fillId="2" borderId="1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4" fontId="9" fillId="2" borderId="1" xfId="0" applyNumberFormat="1" applyFont="1" applyFill="1" applyBorder="1"/>
    <xf numFmtId="0" fontId="3" fillId="2" borderId="1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10" fontId="6" fillId="2" borderId="1" xfId="1" applyNumberFormat="1" applyFont="1" applyFill="1" applyBorder="1"/>
    <xf numFmtId="10" fontId="6" fillId="2" borderId="10" xfId="1" applyNumberFormat="1" applyFont="1" applyFill="1" applyBorder="1"/>
    <xf numFmtId="4" fontId="6" fillId="2" borderId="1" xfId="1" applyNumberFormat="1" applyFont="1" applyFill="1" applyBorder="1"/>
    <xf numFmtId="10" fontId="6" fillId="2" borderId="10" xfId="0" applyNumberFormat="1" applyFont="1" applyFill="1" applyBorder="1"/>
    <xf numFmtId="10" fontId="9" fillId="2" borderId="10" xfId="0" applyNumberFormat="1" applyFont="1" applyFill="1" applyBorder="1"/>
    <xf numFmtId="10" fontId="6" fillId="0" borderId="10" xfId="0" applyNumberFormat="1" applyFont="1" applyBorder="1"/>
    <xf numFmtId="10" fontId="6" fillId="0" borderId="13" xfId="0" applyNumberFormat="1" applyFont="1" applyBorder="1"/>
    <xf numFmtId="10" fontId="7" fillId="0" borderId="13" xfId="0" applyNumberFormat="1" applyFont="1" applyBorder="1"/>
    <xf numFmtId="10" fontId="7" fillId="0" borderId="16" xfId="0" applyNumberFormat="1" applyFont="1" applyBorder="1"/>
    <xf numFmtId="10" fontId="4" fillId="0" borderId="0" xfId="0" applyNumberFormat="1" applyFont="1"/>
    <xf numFmtId="10" fontId="4" fillId="0" borderId="5" xfId="0" applyNumberFormat="1" applyFont="1" applyBorder="1"/>
    <xf numFmtId="164" fontId="3" fillId="2" borderId="5" xfId="0" applyNumberFormat="1" applyFont="1" applyFill="1" applyBorder="1"/>
    <xf numFmtId="4" fontId="4" fillId="0" borderId="5" xfId="0" applyNumberFormat="1" applyFont="1" applyBorder="1"/>
    <xf numFmtId="4" fontId="3" fillId="2" borderId="5" xfId="0" applyNumberFormat="1" applyFont="1" applyFill="1" applyBorder="1"/>
    <xf numFmtId="4" fontId="6" fillId="2" borderId="5" xfId="0" applyNumberFormat="1" applyFont="1" applyFill="1" applyBorder="1"/>
    <xf numFmtId="4" fontId="9" fillId="2" borderId="5" xfId="0" applyNumberFormat="1" applyFont="1" applyFill="1" applyBorder="1"/>
    <xf numFmtId="4" fontId="6" fillId="0" borderId="5" xfId="0" applyNumberFormat="1" applyFont="1" applyBorder="1"/>
    <xf numFmtId="10" fontId="6" fillId="2" borderId="5" xfId="1" applyNumberFormat="1" applyFont="1" applyFill="1" applyBorder="1"/>
    <xf numFmtId="4" fontId="7" fillId="0" borderId="21" xfId="0" applyNumberFormat="1" applyFont="1" applyBorder="1"/>
    <xf numFmtId="4" fontId="7" fillId="0" borderId="3" xfId="0" applyNumberFormat="1" applyFont="1" applyBorder="1"/>
    <xf numFmtId="0" fontId="3" fillId="2" borderId="9" xfId="0" applyFont="1" applyFill="1" applyBorder="1" applyAlignment="1">
      <alignment horizontal="center" vertical="center" wrapText="1"/>
    </xf>
    <xf numFmtId="10" fontId="3" fillId="2" borderId="9" xfId="0" applyNumberFormat="1" applyFont="1" applyFill="1" applyBorder="1"/>
    <xf numFmtId="164" fontId="3" fillId="2" borderId="9" xfId="0" applyNumberFormat="1" applyFont="1" applyFill="1" applyBorder="1"/>
    <xf numFmtId="4" fontId="3" fillId="2" borderId="9" xfId="0" applyNumberFormat="1" applyFont="1" applyFill="1" applyBorder="1"/>
    <xf numFmtId="4" fontId="6" fillId="2" borderId="9" xfId="0" applyNumberFormat="1" applyFont="1" applyFill="1" applyBorder="1"/>
    <xf numFmtId="4" fontId="9" fillId="2" borderId="9" xfId="0" applyNumberFormat="1" applyFont="1" applyFill="1" applyBorder="1"/>
    <xf numFmtId="4" fontId="6" fillId="0" borderId="9" xfId="0" applyNumberFormat="1" applyFont="1" applyBorder="1"/>
    <xf numFmtId="10" fontId="6" fillId="2" borderId="9" xfId="1" applyNumberFormat="1" applyFont="1" applyFill="1" applyBorder="1"/>
    <xf numFmtId="4" fontId="7" fillId="0" borderId="11" xfId="0" applyNumberFormat="1" applyFont="1" applyBorder="1"/>
    <xf numFmtId="4" fontId="7" fillId="0" borderId="14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6" fillId="2" borderId="11" xfId="0" applyNumberFormat="1" applyFont="1" applyFill="1" applyBorder="1"/>
    <xf numFmtId="165" fontId="6" fillId="2" borderId="12" xfId="0" applyNumberFormat="1" applyFont="1" applyFill="1" applyBorder="1"/>
    <xf numFmtId="165" fontId="6" fillId="2" borderId="21" xfId="0" applyNumberFormat="1" applyFont="1" applyFill="1" applyBorder="1"/>
    <xf numFmtId="10" fontId="6" fillId="0" borderId="5" xfId="1" applyNumberFormat="1" applyFont="1" applyBorder="1"/>
    <xf numFmtId="10" fontId="6" fillId="0" borderId="1" xfId="1" applyNumberFormat="1" applyFont="1" applyBorder="1"/>
    <xf numFmtId="4" fontId="6" fillId="0" borderId="1" xfId="1" applyNumberFormat="1" applyFont="1" applyBorder="1"/>
    <xf numFmtId="4" fontId="9" fillId="0" borderId="1" xfId="0" applyNumberFormat="1" applyFont="1" applyBorder="1"/>
    <xf numFmtId="10" fontId="9" fillId="0" borderId="10" xfId="0" applyNumberFormat="1" applyFont="1" applyBorder="1"/>
    <xf numFmtId="4" fontId="6" fillId="2" borderId="25" xfId="0" applyNumberFormat="1" applyFont="1" applyFill="1" applyBorder="1"/>
    <xf numFmtId="4" fontId="6" fillId="0" borderId="25" xfId="0" applyNumberFormat="1" applyFont="1" applyBorder="1"/>
    <xf numFmtId="4" fontId="9" fillId="2" borderId="25" xfId="0" applyNumberFormat="1" applyFont="1" applyFill="1" applyBorder="1"/>
    <xf numFmtId="4" fontId="7" fillId="0" borderId="26" xfId="0" applyNumberFormat="1" applyFont="1" applyBorder="1"/>
    <xf numFmtId="4" fontId="7" fillId="0" borderId="27" xfId="0" applyNumberFormat="1" applyFont="1" applyBorder="1"/>
    <xf numFmtId="1" fontId="3" fillId="2" borderId="1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" fontId="3" fillId="2" borderId="19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10" fontId="4" fillId="0" borderId="25" xfId="0" applyNumberFormat="1" applyFont="1" applyBorder="1"/>
    <xf numFmtId="164" fontId="3" fillId="2" borderId="25" xfId="0" applyNumberFormat="1" applyFont="1" applyFill="1" applyBorder="1"/>
    <xf numFmtId="4" fontId="4" fillId="0" borderId="25" xfId="0" applyNumberFormat="1" applyFont="1" applyBorder="1"/>
    <xf numFmtId="10" fontId="6" fillId="0" borderId="25" xfId="1" applyNumberFormat="1" applyFont="1" applyBorder="1"/>
    <xf numFmtId="4" fontId="3" fillId="2" borderId="25" xfId="0" applyNumberFormat="1" applyFont="1" applyFill="1" applyBorder="1"/>
    <xf numFmtId="165" fontId="6" fillId="2" borderId="26" xfId="0" applyNumberFormat="1" applyFont="1" applyFill="1" applyBorder="1"/>
    <xf numFmtId="4" fontId="6" fillId="2" borderId="1" xfId="0" applyNumberFormat="1" applyFont="1" applyFill="1" applyBorder="1" applyAlignment="1">
      <alignment horizontal="center"/>
    </xf>
    <xf numFmtId="10" fontId="6" fillId="2" borderId="25" xfId="1" applyNumberFormat="1" applyFont="1" applyFill="1" applyBorder="1"/>
    <xf numFmtId="4" fontId="7" fillId="2" borderId="11" xfId="0" applyNumberFormat="1" applyFont="1" applyFill="1" applyBorder="1"/>
    <xf numFmtId="4" fontId="7" fillId="2" borderId="12" xfId="0" applyNumberFormat="1" applyFont="1" applyFill="1" applyBorder="1"/>
    <xf numFmtId="4" fontId="7" fillId="2" borderId="26" xfId="0" applyNumberFormat="1" applyFont="1" applyFill="1" applyBorder="1"/>
    <xf numFmtId="4" fontId="7" fillId="2" borderId="21" xfId="0" applyNumberFormat="1" applyFont="1" applyFill="1" applyBorder="1"/>
    <xf numFmtId="10" fontId="7" fillId="2" borderId="13" xfId="0" applyNumberFormat="1" applyFont="1" applyFill="1" applyBorder="1"/>
    <xf numFmtId="0" fontId="4" fillId="0" borderId="11" xfId="0" applyFont="1" applyBorder="1"/>
    <xf numFmtId="0" fontId="4" fillId="0" borderId="12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19" xfId="0" applyNumberFormat="1" applyFont="1" applyBorder="1"/>
    <xf numFmtId="4" fontId="7" fillId="0" borderId="24" xfId="0" applyNumberFormat="1" applyFont="1" applyBorder="1"/>
    <xf numFmtId="10" fontId="7" fillId="0" borderId="8" xfId="0" applyNumberFormat="1" applyFont="1" applyBorder="1"/>
    <xf numFmtId="0" fontId="2" fillId="0" borderId="12" xfId="0" applyFont="1" applyBorder="1" applyAlignment="1">
      <alignment horizontal="left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4" fontId="6" fillId="2" borderId="12" xfId="0" applyNumberFormat="1" applyFont="1" applyFill="1" applyBorder="1" applyAlignment="1">
      <alignment horizontal="center"/>
    </xf>
    <xf numFmtId="0" fontId="4" fillId="0" borderId="0" xfId="0" applyFont="1" applyFill="1"/>
    <xf numFmtId="1" fontId="3" fillId="0" borderId="19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/>
    </xf>
    <xf numFmtId="10" fontId="4" fillId="0" borderId="25" xfId="0" applyNumberFormat="1" applyFont="1" applyFill="1" applyBorder="1"/>
    <xf numFmtId="164" fontId="3" fillId="0" borderId="25" xfId="0" applyNumberFormat="1" applyFont="1" applyFill="1" applyBorder="1"/>
    <xf numFmtId="4" fontId="4" fillId="0" borderId="25" xfId="0" applyNumberFormat="1" applyFont="1" applyFill="1" applyBorder="1"/>
    <xf numFmtId="10" fontId="6" fillId="0" borderId="25" xfId="1" applyNumberFormat="1" applyFont="1" applyFill="1" applyBorder="1"/>
    <xf numFmtId="4" fontId="3" fillId="0" borderId="25" xfId="0" applyNumberFormat="1" applyFont="1" applyFill="1" applyBorder="1"/>
    <xf numFmtId="165" fontId="6" fillId="0" borderId="26" xfId="0" applyNumberFormat="1" applyFont="1" applyFill="1" applyBorder="1"/>
    <xf numFmtId="4" fontId="6" fillId="0" borderId="25" xfId="0" applyNumberFormat="1" applyFont="1" applyFill="1" applyBorder="1"/>
    <xf numFmtId="4" fontId="9" fillId="0" borderId="25" xfId="0" applyNumberFormat="1" applyFont="1" applyFill="1" applyBorder="1"/>
    <xf numFmtId="4" fontId="7" fillId="0" borderId="26" xfId="0" applyNumberFormat="1" applyFont="1" applyFill="1" applyBorder="1"/>
    <xf numFmtId="4" fontId="5" fillId="0" borderId="25" xfId="0" applyNumberFormat="1" applyFont="1" applyFill="1" applyBorder="1"/>
    <xf numFmtId="4" fontId="7" fillId="0" borderId="27" xfId="0" applyNumberFormat="1" applyFont="1" applyFill="1" applyBorder="1"/>
    <xf numFmtId="4" fontId="4" fillId="0" borderId="26" xfId="0" applyNumberFormat="1" applyFont="1" applyFill="1" applyBorder="1"/>
    <xf numFmtId="4" fontId="7" fillId="0" borderId="19" xfId="0" applyNumberFormat="1" applyFont="1" applyFill="1" applyBorder="1"/>
    <xf numFmtId="0" fontId="4" fillId="0" borderId="1" xfId="0" applyFont="1" applyBorder="1" applyAlignment="1">
      <alignment horizontal="center"/>
    </xf>
    <xf numFmtId="0" fontId="12" fillId="0" borderId="1" xfId="0" applyFont="1" applyBorder="1"/>
    <xf numFmtId="10" fontId="6" fillId="0" borderId="1" xfId="0" applyNumberFormat="1" applyFont="1" applyBorder="1"/>
    <xf numFmtId="0" fontId="6" fillId="0" borderId="1" xfId="0" applyFont="1" applyBorder="1"/>
    <xf numFmtId="166" fontId="6" fillId="2" borderId="1" xfId="0" applyNumberFormat="1" applyFont="1" applyFill="1" applyBorder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0" xfId="0" applyFont="1"/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wrapText="1"/>
    </xf>
    <xf numFmtId="4" fontId="17" fillId="0" borderId="35" xfId="0" applyNumberFormat="1" applyFont="1" applyBorder="1"/>
    <xf numFmtId="0" fontId="16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66" fontId="6" fillId="0" borderId="1" xfId="0" applyNumberFormat="1" applyFont="1" applyBorder="1"/>
    <xf numFmtId="4" fontId="6" fillId="0" borderId="1" xfId="0" applyNumberFormat="1" applyFont="1" applyFill="1" applyBorder="1"/>
    <xf numFmtId="1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4" fontId="18" fillId="0" borderId="1" xfId="0" applyNumberFormat="1" applyFont="1" applyFill="1" applyBorder="1"/>
    <xf numFmtId="14" fontId="14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/>
    <xf numFmtId="16" fontId="14" fillId="0" borderId="1" xfId="0" applyNumberFormat="1" applyFont="1" applyBorder="1" applyAlignment="1">
      <alignment horizontal="right" vertical="center" wrapText="1"/>
    </xf>
    <xf numFmtId="0" fontId="22" fillId="0" borderId="0" xfId="3" applyFont="1" applyAlignment="1" applyProtection="1">
      <alignment wrapText="1"/>
    </xf>
    <xf numFmtId="0" fontId="22" fillId="0" borderId="0" xfId="2" applyNumberFormat="1" applyFont="1" applyFill="1" applyBorder="1" applyAlignment="1" applyProtection="1">
      <alignment vertical="top" wrapText="1"/>
    </xf>
    <xf numFmtId="3" fontId="22" fillId="0" borderId="0" xfId="2" applyNumberFormat="1" applyFont="1" applyFill="1" applyBorder="1" applyAlignment="1" applyProtection="1">
      <alignment horizontal="center" vertical="top" wrapText="1"/>
    </xf>
    <xf numFmtId="0" fontId="20" fillId="0" borderId="1" xfId="2" applyNumberFormat="1" applyFont="1" applyFill="1" applyBorder="1" applyAlignment="1" applyProtection="1">
      <alignment horizontal="center" vertical="top" wrapText="1"/>
    </xf>
    <xf numFmtId="0" fontId="21" fillId="0" borderId="1" xfId="2" applyNumberFormat="1" applyFont="1" applyFill="1" applyBorder="1" applyAlignment="1" applyProtection="1">
      <alignment horizontal="center" vertical="top" wrapText="1"/>
    </xf>
    <xf numFmtId="0" fontId="22" fillId="0" borderId="1" xfId="3" applyFont="1" applyBorder="1" applyAlignment="1" applyProtection="1">
      <alignment wrapText="1"/>
    </xf>
    <xf numFmtId="0" fontId="22" fillId="0" borderId="1" xfId="2" applyNumberFormat="1" applyFont="1" applyFill="1" applyBorder="1" applyAlignment="1" applyProtection="1">
      <alignment horizontal="center" vertical="top" wrapText="1"/>
    </xf>
    <xf numFmtId="0" fontId="23" fillId="0" borderId="1" xfId="2" applyNumberFormat="1" applyFont="1" applyFill="1" applyBorder="1" applyAlignment="1" applyProtection="1">
      <alignment vertical="top" wrapText="1"/>
    </xf>
    <xf numFmtId="0" fontId="23" fillId="0" borderId="1" xfId="2" applyNumberFormat="1" applyFont="1" applyFill="1" applyBorder="1" applyAlignment="1" applyProtection="1">
      <alignment horizontal="center" vertical="top" wrapText="1"/>
    </xf>
    <xf numFmtId="4" fontId="24" fillId="0" borderId="1" xfId="2" applyNumberFormat="1" applyFont="1" applyFill="1" applyBorder="1" applyAlignment="1" applyProtection="1">
      <alignment horizontal="center" vertical="top" wrapText="1"/>
    </xf>
    <xf numFmtId="0" fontId="25" fillId="0" borderId="1" xfId="2" applyNumberFormat="1" applyFont="1" applyFill="1" applyBorder="1" applyAlignment="1" applyProtection="1">
      <alignment horizontal="left" vertical="top" wrapText="1" indent="1"/>
    </xf>
    <xf numFmtId="0" fontId="25" fillId="0" borderId="1" xfId="2" applyNumberFormat="1" applyFont="1" applyFill="1" applyBorder="1" applyAlignment="1" applyProtection="1">
      <alignment horizontal="center" vertical="top" wrapText="1"/>
    </xf>
    <xf numFmtId="4" fontId="26" fillId="0" borderId="1" xfId="2" applyNumberFormat="1" applyFont="1" applyFill="1" applyBorder="1" applyAlignment="1" applyProtection="1">
      <alignment horizontal="center" vertical="top" wrapText="1"/>
    </xf>
    <xf numFmtId="4" fontId="26" fillId="0" borderId="1" xfId="2" applyNumberFormat="1" applyFont="1" applyFill="1" applyBorder="1" applyAlignment="1" applyProtection="1">
      <alignment horizontal="center" vertical="top" wrapText="1"/>
      <protection locked="0"/>
    </xf>
    <xf numFmtId="167" fontId="22" fillId="0" borderId="0" xfId="3" applyNumberFormat="1" applyFont="1" applyAlignment="1" applyProtection="1">
      <alignment wrapText="1"/>
    </xf>
    <xf numFmtId="0" fontId="25" fillId="0" borderId="1" xfId="2" applyNumberFormat="1" applyFont="1" applyFill="1" applyBorder="1" applyAlignment="1" applyProtection="1">
      <alignment horizontal="left" vertical="top" wrapText="1" indent="2"/>
    </xf>
    <xf numFmtId="4" fontId="25" fillId="0" borderId="1" xfId="2" applyNumberFormat="1" applyFont="1" applyFill="1" applyBorder="1" applyAlignment="1" applyProtection="1">
      <alignment horizontal="center" vertical="top" wrapText="1"/>
    </xf>
    <xf numFmtId="10" fontId="22" fillId="0" borderId="0" xfId="4" applyNumberFormat="1" applyFont="1" applyAlignment="1" applyProtection="1">
      <alignment wrapText="1"/>
    </xf>
    <xf numFmtId="0" fontId="29" fillId="0" borderId="0" xfId="3" applyFont="1" applyAlignment="1" applyProtection="1">
      <alignment wrapText="1"/>
    </xf>
    <xf numFmtId="0" fontId="22" fillId="0" borderId="1" xfId="2" applyNumberFormat="1" applyFont="1" applyFill="1" applyBorder="1" applyAlignment="1" applyProtection="1">
      <alignment vertical="top" wrapText="1"/>
    </xf>
    <xf numFmtId="4" fontId="30" fillId="0" borderId="1" xfId="2" applyNumberFormat="1" applyFont="1" applyFill="1" applyBorder="1" applyAlignment="1" applyProtection="1">
      <alignment horizontal="center" vertical="top" wrapText="1"/>
    </xf>
    <xf numFmtId="4" fontId="29" fillId="0" borderId="0" xfId="3" applyNumberFormat="1" applyFont="1" applyAlignment="1" applyProtection="1">
      <alignment horizontal="center" wrapText="1"/>
    </xf>
    <xf numFmtId="0" fontId="22" fillId="0" borderId="1" xfId="3" applyFont="1" applyFill="1" applyBorder="1" applyAlignment="1" applyProtection="1">
      <alignment wrapText="1"/>
    </xf>
    <xf numFmtId="10" fontId="30" fillId="0" borderId="1" xfId="4" applyNumberFormat="1" applyFont="1" applyFill="1" applyBorder="1" applyAlignment="1" applyProtection="1">
      <alignment horizontal="center" vertical="top" wrapText="1"/>
    </xf>
    <xf numFmtId="0" fontId="22" fillId="0" borderId="0" xfId="3" applyFont="1" applyFill="1" applyAlignment="1" applyProtection="1">
      <alignment wrapText="1"/>
    </xf>
    <xf numFmtId="166" fontId="24" fillId="0" borderId="1" xfId="2" applyNumberFormat="1" applyFont="1" applyFill="1" applyBorder="1" applyAlignment="1" applyProtection="1">
      <alignment horizontal="center" vertical="top" wrapText="1"/>
    </xf>
    <xf numFmtId="4" fontId="31" fillId="0" borderId="1" xfId="2" applyNumberFormat="1" applyFont="1" applyFill="1" applyBorder="1" applyAlignment="1" applyProtection="1">
      <alignment horizontal="center" vertical="top" wrapText="1"/>
    </xf>
    <xf numFmtId="4" fontId="32" fillId="0" borderId="1" xfId="2" applyNumberFormat="1" applyFont="1" applyFill="1" applyBorder="1" applyAlignment="1" applyProtection="1">
      <alignment horizontal="center" vertical="top" wrapText="1"/>
    </xf>
    <xf numFmtId="166" fontId="33" fillId="0" borderId="1" xfId="2" applyNumberFormat="1" applyFont="1" applyFill="1" applyBorder="1" applyAlignment="1" applyProtection="1">
      <alignment horizontal="center" vertical="top" wrapText="1"/>
    </xf>
    <xf numFmtId="0" fontId="25" fillId="0" borderId="1" xfId="2" applyNumberFormat="1" applyFont="1" applyFill="1" applyBorder="1" applyAlignment="1" applyProtection="1">
      <alignment horizontal="right" vertical="top" wrapText="1"/>
    </xf>
    <xf numFmtId="0" fontId="22" fillId="0" borderId="0" xfId="3" applyFont="1" applyBorder="1" applyAlignment="1" applyProtection="1">
      <alignment wrapText="1"/>
    </xf>
    <xf numFmtId="166" fontId="32" fillId="0" borderId="1" xfId="2" applyNumberFormat="1" applyFont="1" applyFill="1" applyBorder="1" applyAlignment="1" applyProtection="1">
      <alignment horizontal="center" vertical="top" wrapText="1"/>
    </xf>
    <xf numFmtId="0" fontId="22" fillId="0" borderId="0" xfId="2" applyNumberFormat="1" applyFont="1" applyFill="1" applyBorder="1" applyAlignment="1" applyProtection="1">
      <alignment horizontal="center" vertical="top" wrapText="1"/>
    </xf>
    <xf numFmtId="167" fontId="22" fillId="0" borderId="0" xfId="2" applyNumberFormat="1" applyFont="1" applyFill="1" applyBorder="1" applyAlignment="1" applyProtection="1">
      <alignment horizontal="center" vertical="top" wrapText="1"/>
    </xf>
    <xf numFmtId="0" fontId="20" fillId="0" borderId="0" xfId="3" applyFont="1" applyFill="1" applyAlignment="1" applyProtection="1">
      <alignment wrapText="1"/>
    </xf>
    <xf numFmtId="0" fontId="22" fillId="0" borderId="0" xfId="3" applyFont="1" applyFill="1" applyAlignment="1" applyProtection="1">
      <alignment horizontal="center" wrapText="1"/>
    </xf>
    <xf numFmtId="166" fontId="22" fillId="0" borderId="0" xfId="3" applyNumberFormat="1" applyFont="1" applyFill="1" applyAlignment="1" applyProtection="1">
      <alignment wrapText="1"/>
    </xf>
    <xf numFmtId="4" fontId="22" fillId="0" borderId="0" xfId="3" applyNumberFormat="1" applyFont="1" applyFill="1" applyAlignment="1" applyProtection="1">
      <alignment wrapText="1"/>
    </xf>
    <xf numFmtId="0" fontId="30" fillId="0" borderId="0" xfId="2" applyNumberFormat="1" applyFont="1" applyFill="1" applyBorder="1" applyAlignment="1" applyProtection="1">
      <alignment horizontal="center" vertical="top" wrapText="1"/>
    </xf>
    <xf numFmtId="4" fontId="22" fillId="0" borderId="0" xfId="3" applyNumberFormat="1" applyFont="1" applyAlignment="1" applyProtection="1">
      <alignment wrapText="1"/>
    </xf>
    <xf numFmtId="4" fontId="0" fillId="0" borderId="0" xfId="0" applyNumberFormat="1"/>
    <xf numFmtId="0" fontId="20" fillId="0" borderId="0" xfId="2" applyNumberFormat="1" applyFont="1" applyFill="1" applyBorder="1" applyAlignment="1" applyProtection="1">
      <alignment horizontal="center" vertical="top" wrapText="1"/>
    </xf>
    <xf numFmtId="0" fontId="21" fillId="0" borderId="0" xfId="2" applyNumberFormat="1" applyFont="1" applyFill="1" applyBorder="1" applyAlignment="1" applyProtection="1">
      <alignment horizontal="center" vertical="top" wrapText="1"/>
    </xf>
    <xf numFmtId="0" fontId="22" fillId="0" borderId="1" xfId="3" applyFont="1" applyBorder="1" applyAlignment="1" applyProtection="1">
      <alignment horizontal="center" wrapText="1"/>
    </xf>
    <xf numFmtId="166" fontId="24" fillId="0" borderId="0" xfId="2" applyNumberFormat="1" applyFont="1" applyFill="1" applyBorder="1" applyAlignment="1" applyProtection="1">
      <alignment horizontal="center" vertical="top" wrapText="1"/>
    </xf>
    <xf numFmtId="166" fontId="25" fillId="0" borderId="1" xfId="2" applyNumberFormat="1" applyFont="1" applyFill="1" applyBorder="1" applyAlignment="1" applyProtection="1">
      <alignment horizontal="center" vertical="top" wrapText="1"/>
    </xf>
    <xf numFmtId="166" fontId="26" fillId="0" borderId="1" xfId="2" applyNumberFormat="1" applyFont="1" applyFill="1" applyBorder="1" applyAlignment="1" applyProtection="1">
      <alignment horizontal="center" vertical="top" wrapText="1"/>
      <protection locked="0"/>
    </xf>
    <xf numFmtId="166" fontId="26" fillId="0" borderId="0" xfId="2" applyNumberFormat="1" applyFont="1" applyFill="1" applyBorder="1" applyAlignment="1" applyProtection="1">
      <alignment horizontal="center" vertical="top" wrapText="1"/>
      <protection locked="0"/>
    </xf>
    <xf numFmtId="166" fontId="25" fillId="0" borderId="0" xfId="2" applyNumberFormat="1" applyFont="1" applyFill="1" applyBorder="1" applyAlignment="1" applyProtection="1">
      <alignment horizontal="center" vertical="top" wrapText="1"/>
      <protection locked="0"/>
    </xf>
    <xf numFmtId="166" fontId="26" fillId="0" borderId="1" xfId="2" applyNumberFormat="1" applyFont="1" applyFill="1" applyBorder="1" applyAlignment="1" applyProtection="1">
      <alignment horizontal="center" vertical="top" wrapText="1"/>
    </xf>
    <xf numFmtId="166" fontId="30" fillId="0" borderId="1" xfId="2" applyNumberFormat="1" applyFont="1" applyFill="1" applyBorder="1" applyAlignment="1" applyProtection="1">
      <alignment horizontal="center" vertical="top" wrapText="1"/>
    </xf>
    <xf numFmtId="166" fontId="21" fillId="0" borderId="0" xfId="2" applyNumberFormat="1" applyFont="1" applyFill="1" applyBorder="1" applyAlignment="1" applyProtection="1">
      <alignment horizontal="center" vertical="top" wrapText="1"/>
      <protection locked="0"/>
    </xf>
    <xf numFmtId="10" fontId="30" fillId="0" borderId="0" xfId="4" applyNumberFormat="1" applyFont="1" applyFill="1" applyBorder="1" applyAlignment="1" applyProtection="1">
      <alignment horizontal="center" vertical="top" wrapText="1"/>
    </xf>
    <xf numFmtId="166" fontId="22" fillId="0" borderId="0" xfId="2" applyNumberFormat="1" applyFont="1" applyFill="1" applyBorder="1" applyAlignment="1" applyProtection="1">
      <alignment horizontal="center" vertical="top" wrapText="1"/>
    </xf>
    <xf numFmtId="2" fontId="22" fillId="0" borderId="0" xfId="3" applyNumberFormat="1" applyFont="1" applyFill="1" applyAlignment="1" applyProtection="1">
      <alignment wrapText="1"/>
    </xf>
    <xf numFmtId="166" fontId="31" fillId="0" borderId="1" xfId="2" applyNumberFormat="1" applyFont="1" applyFill="1" applyBorder="1" applyAlignment="1" applyProtection="1">
      <alignment horizontal="center" vertical="top" wrapText="1"/>
    </xf>
    <xf numFmtId="166" fontId="31" fillId="0" borderId="0" xfId="2" applyNumberFormat="1" applyFont="1" applyFill="1" applyBorder="1" applyAlignment="1" applyProtection="1">
      <alignment horizontal="center" vertical="top" wrapText="1"/>
    </xf>
    <xf numFmtId="166" fontId="32" fillId="0" borderId="0" xfId="2" applyNumberFormat="1" applyFont="1" applyFill="1" applyBorder="1" applyAlignment="1" applyProtection="1">
      <alignment horizontal="center" vertical="top" wrapText="1"/>
    </xf>
    <xf numFmtId="166" fontId="33" fillId="0" borderId="0" xfId="2" applyNumberFormat="1" applyFont="1" applyFill="1" applyBorder="1" applyAlignment="1" applyProtection="1">
      <alignment horizontal="center" vertical="top" wrapText="1"/>
    </xf>
    <xf numFmtId="166" fontId="34" fillId="0" borderId="1" xfId="2" applyNumberFormat="1" applyFont="1" applyFill="1" applyBorder="1" applyAlignment="1" applyProtection="1">
      <alignment horizontal="center" vertical="top" wrapText="1"/>
    </xf>
    <xf numFmtId="166" fontId="34" fillId="0" borderId="0" xfId="2" applyNumberFormat="1" applyFont="1" applyFill="1" applyBorder="1" applyAlignment="1" applyProtection="1">
      <alignment horizontal="center" vertical="top" wrapText="1"/>
    </xf>
    <xf numFmtId="0" fontId="23" fillId="0" borderId="0" xfId="2" applyNumberFormat="1" applyFont="1" applyFill="1" applyBorder="1" applyAlignment="1" applyProtection="1">
      <alignment vertical="top" wrapText="1"/>
    </xf>
    <xf numFmtId="0" fontId="23" fillId="0" borderId="0" xfId="2" applyNumberFormat="1" applyFont="1" applyFill="1" applyBorder="1" applyAlignment="1" applyProtection="1">
      <alignment horizontal="center" vertical="top" wrapText="1"/>
    </xf>
    <xf numFmtId="0" fontId="20" fillId="0" borderId="0" xfId="2" applyNumberFormat="1" applyFont="1" applyFill="1" applyBorder="1" applyAlignment="1" applyProtection="1">
      <alignment vertical="top" wrapText="1"/>
    </xf>
    <xf numFmtId="166" fontId="22" fillId="0" borderId="0" xfId="3" applyNumberFormat="1" applyFont="1" applyFill="1" applyBorder="1" applyAlignment="1" applyProtection="1">
      <alignment wrapText="1"/>
    </xf>
    <xf numFmtId="4" fontId="34" fillId="0" borderId="0" xfId="2" applyNumberFormat="1" applyFont="1" applyFill="1" applyBorder="1" applyAlignment="1" applyProtection="1">
      <alignment horizontal="center" vertical="top" wrapText="1"/>
    </xf>
    <xf numFmtId="0" fontId="35" fillId="0" borderId="0" xfId="3" applyFont="1" applyFill="1" applyBorder="1" applyAlignment="1" applyProtection="1">
      <alignment wrapText="1"/>
    </xf>
    <xf numFmtId="165" fontId="22" fillId="0" borderId="0" xfId="3" applyNumberFormat="1" applyFont="1" applyFill="1" applyAlignment="1" applyProtection="1">
      <alignment wrapText="1"/>
    </xf>
    <xf numFmtId="168" fontId="22" fillId="0" borderId="0" xfId="2" applyNumberFormat="1" applyFont="1" applyFill="1" applyBorder="1" applyAlignment="1" applyProtection="1">
      <alignment horizontal="center" vertical="top" wrapText="1"/>
    </xf>
    <xf numFmtId="9" fontId="22" fillId="0" borderId="0" xfId="4" applyFont="1" applyFill="1" applyBorder="1" applyAlignment="1" applyProtection="1">
      <alignment horizontal="center" vertical="top" wrapText="1"/>
    </xf>
    <xf numFmtId="43" fontId="22" fillId="0" borderId="0" xfId="6" applyFont="1" applyFill="1" applyBorder="1" applyAlignment="1" applyProtection="1">
      <alignment horizontal="center" vertical="top" wrapText="1"/>
    </xf>
    <xf numFmtId="167" fontId="22" fillId="0" borderId="0" xfId="2" applyNumberFormat="1" applyFont="1" applyFill="1" applyBorder="1" applyAlignment="1" applyProtection="1">
      <alignment vertical="top" wrapText="1"/>
    </xf>
    <xf numFmtId="167" fontId="36" fillId="0" borderId="0" xfId="3" applyNumberFormat="1" applyFont="1" applyAlignment="1" applyProtection="1">
      <alignment wrapText="1"/>
    </xf>
    <xf numFmtId="4" fontId="22" fillId="0" borderId="0" xfId="2" applyNumberFormat="1" applyFont="1" applyFill="1" applyBorder="1" applyAlignment="1" applyProtection="1">
      <alignment vertical="top" wrapText="1"/>
    </xf>
    <xf numFmtId="0" fontId="38" fillId="0" borderId="0" xfId="7" applyFont="1" applyFill="1" applyAlignment="1" applyProtection="1">
      <alignment wrapText="1"/>
    </xf>
    <xf numFmtId="4" fontId="23" fillId="0" borderId="0" xfId="8" applyNumberFormat="1" applyFont="1" applyFill="1" applyBorder="1" applyAlignment="1" applyProtection="1">
      <alignment horizontal="center" vertical="center" wrapText="1"/>
    </xf>
    <xf numFmtId="4" fontId="22" fillId="0" borderId="0" xfId="8" applyNumberFormat="1" applyFont="1" applyFill="1" applyBorder="1" applyAlignment="1" applyProtection="1">
      <alignment vertical="center" wrapText="1"/>
    </xf>
    <xf numFmtId="164" fontId="20" fillId="0" borderId="0" xfId="3" applyNumberFormat="1" applyFont="1" applyFill="1" applyAlignment="1" applyProtection="1">
      <alignment wrapText="1"/>
    </xf>
    <xf numFmtId="164" fontId="20" fillId="0" borderId="0" xfId="7" applyNumberFormat="1" applyFont="1" applyFill="1" applyAlignment="1" applyProtection="1">
      <alignment vertical="center" wrapText="1"/>
    </xf>
    <xf numFmtId="164" fontId="20" fillId="0" borderId="0" xfId="2" applyNumberFormat="1" applyFont="1" applyFill="1" applyBorder="1" applyAlignment="1" applyProtection="1">
      <alignment vertical="top" wrapText="1"/>
    </xf>
    <xf numFmtId="4" fontId="23" fillId="0" borderId="0" xfId="9" applyNumberFormat="1" applyFont="1" applyFill="1" applyAlignment="1" applyProtection="1">
      <alignment horizontal="center" vertical="center" wrapText="1"/>
    </xf>
    <xf numFmtId="4" fontId="22" fillId="0" borderId="0" xfId="9" applyNumberFormat="1" applyFont="1" applyFill="1" applyAlignment="1" applyProtection="1">
      <alignment vertical="center" wrapText="1"/>
    </xf>
    <xf numFmtId="0" fontId="28" fillId="0" borderId="0" xfId="10" applyFont="1" applyFill="1" applyAlignment="1" applyProtection="1">
      <alignment wrapText="1"/>
    </xf>
    <xf numFmtId="0" fontId="3" fillId="0" borderId="0" xfId="11" applyFont="1" applyFill="1" applyBorder="1" applyAlignment="1">
      <alignment wrapText="1"/>
    </xf>
    <xf numFmtId="167" fontId="39" fillId="0" borderId="0" xfId="11" applyNumberFormat="1" applyFont="1" applyFill="1" applyBorder="1" applyAlignment="1">
      <alignment wrapText="1"/>
    </xf>
    <xf numFmtId="167" fontId="3" fillId="0" borderId="0" xfId="11" applyNumberFormat="1" applyFont="1" applyFill="1" applyBorder="1" applyAlignment="1">
      <alignment wrapText="1"/>
    </xf>
    <xf numFmtId="0" fontId="3" fillId="0" borderId="0" xfId="11" applyFont="1" applyFill="1" applyAlignment="1">
      <alignment wrapText="1"/>
    </xf>
    <xf numFmtId="0" fontId="10" fillId="0" borderId="0" xfId="11" applyFont="1" applyFill="1" applyAlignment="1">
      <alignment wrapText="1"/>
    </xf>
    <xf numFmtId="0" fontId="10" fillId="0" borderId="0" xfId="11" applyFont="1" applyFill="1" applyBorder="1" applyAlignment="1">
      <alignment wrapText="1"/>
    </xf>
    <xf numFmtId="0" fontId="10" fillId="0" borderId="0" xfId="11" applyFont="1" applyFill="1" applyAlignment="1">
      <alignment horizontal="center" wrapText="1"/>
    </xf>
    <xf numFmtId="0" fontId="10" fillId="0" borderId="0" xfId="11" applyFont="1" applyFill="1" applyBorder="1" applyAlignment="1">
      <alignment horizontal="center" wrapText="1"/>
    </xf>
    <xf numFmtId="0" fontId="3" fillId="0" borderId="1" xfId="11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wrapText="1"/>
    </xf>
    <xf numFmtId="0" fontId="3" fillId="0" borderId="0" xfId="11" applyFont="1" applyFill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wrapText="1"/>
    </xf>
    <xf numFmtId="0" fontId="40" fillId="0" borderId="1" xfId="5" applyFont="1" applyBorder="1" applyAlignment="1">
      <alignment vertical="center" wrapText="1"/>
    </xf>
    <xf numFmtId="166" fontId="39" fillId="0" borderId="1" xfId="11" applyNumberFormat="1" applyFont="1" applyFill="1" applyBorder="1" applyAlignment="1">
      <alignment wrapText="1"/>
    </xf>
    <xf numFmtId="166" fontId="41" fillId="0" borderId="1" xfId="11" applyNumberFormat="1" applyFont="1" applyFill="1" applyBorder="1" applyAlignment="1">
      <alignment wrapText="1"/>
    </xf>
    <xf numFmtId="3" fontId="39" fillId="0" borderId="1" xfId="11" applyNumberFormat="1" applyFont="1" applyFill="1" applyBorder="1" applyAlignment="1">
      <alignment wrapText="1"/>
    </xf>
    <xf numFmtId="0" fontId="3" fillId="0" borderId="1" xfId="11" applyFont="1" applyFill="1" applyBorder="1" applyAlignment="1">
      <alignment wrapText="1"/>
    </xf>
    <xf numFmtId="16" fontId="3" fillId="0" borderId="1" xfId="11" applyNumberFormat="1" applyFont="1" applyFill="1" applyBorder="1" applyAlignment="1">
      <alignment horizontal="center" wrapText="1"/>
    </xf>
    <xf numFmtId="167" fontId="10" fillId="0" borderId="0" xfId="11" applyNumberFormat="1" applyFont="1" applyFill="1" applyBorder="1" applyAlignment="1">
      <alignment wrapText="1"/>
    </xf>
    <xf numFmtId="0" fontId="42" fillId="0" borderId="1" xfId="11" applyFont="1" applyFill="1" applyBorder="1" applyAlignment="1">
      <alignment horizontal="right" wrapText="1"/>
    </xf>
    <xf numFmtId="166" fontId="3" fillId="0" borderId="1" xfId="11" applyNumberFormat="1" applyFont="1" applyFill="1" applyBorder="1" applyAlignment="1">
      <alignment wrapText="1"/>
    </xf>
    <xf numFmtId="0" fontId="10" fillId="0" borderId="1" xfId="11" applyFont="1" applyFill="1" applyBorder="1" applyAlignment="1">
      <alignment wrapText="1"/>
    </xf>
    <xf numFmtId="166" fontId="43" fillId="0" borderId="1" xfId="11" applyNumberFormat="1" applyFont="1" applyFill="1" applyBorder="1" applyAlignment="1">
      <alignment wrapText="1"/>
    </xf>
    <xf numFmtId="4" fontId="3" fillId="0" borderId="0" xfId="11" applyNumberFormat="1" applyFont="1" applyFill="1" applyAlignment="1">
      <alignment wrapText="1"/>
    </xf>
    <xf numFmtId="166" fontId="3" fillId="0" borderId="0" xfId="11" applyNumberFormat="1" applyFont="1" applyFill="1" applyAlignment="1">
      <alignment wrapText="1"/>
    </xf>
    <xf numFmtId="2" fontId="3" fillId="0" borderId="0" xfId="11" applyNumberFormat="1" applyFont="1" applyFill="1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4" fontId="7" fillId="0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left" vertical="center"/>
    </xf>
    <xf numFmtId="4" fontId="10" fillId="0" borderId="1" xfId="0" applyNumberFormat="1" applyFont="1" applyFill="1" applyBorder="1" applyAlignment="1" applyProtection="1">
      <alignment horizontal="left" vertical="center"/>
    </xf>
    <xf numFmtId="0" fontId="4" fillId="0" borderId="0" xfId="0" applyFont="1" applyProtection="1"/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Protection="1"/>
    <xf numFmtId="4" fontId="6" fillId="0" borderId="1" xfId="0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Fill="1" applyBorder="1" applyAlignment="1" applyProtection="1">
      <alignment horizontal="left" vertical="center"/>
    </xf>
    <xf numFmtId="1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17" fontId="4" fillId="0" borderId="1" xfId="0" quotePrefix="1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4" fontId="10" fillId="0" borderId="1" xfId="0" applyNumberFormat="1" applyFont="1" applyFill="1" applyBorder="1" applyAlignment="1" applyProtection="1">
      <alignment horizontal="right" vertical="center"/>
    </xf>
    <xf numFmtId="0" fontId="3" fillId="0" borderId="0" xfId="12" applyFont="1"/>
    <xf numFmtId="0" fontId="46" fillId="0" borderId="0" xfId="12" applyFont="1"/>
    <xf numFmtId="0" fontId="48" fillId="0" borderId="0" xfId="12" applyFont="1"/>
    <xf numFmtId="0" fontId="44" fillId="0" borderId="0" xfId="12" applyNumberFormat="1" applyFont="1" applyBorder="1" applyAlignment="1">
      <alignment horizontal="left"/>
    </xf>
    <xf numFmtId="0" fontId="46" fillId="0" borderId="0" xfId="12" applyNumberFormat="1" applyFont="1" applyBorder="1" applyAlignment="1">
      <alignment horizontal="left"/>
    </xf>
    <xf numFmtId="0" fontId="21" fillId="0" borderId="0" xfId="12" applyNumberFormat="1" applyFont="1" applyBorder="1" applyAlignment="1">
      <alignment horizontal="left"/>
    </xf>
    <xf numFmtId="0" fontId="44" fillId="0" borderId="0" xfId="12" applyNumberFormat="1" applyFont="1" applyBorder="1" applyAlignment="1">
      <alignment horizontal="left" vertical="center"/>
    </xf>
    <xf numFmtId="0" fontId="20" fillId="0" borderId="0" xfId="12" applyNumberFormat="1" applyFont="1" applyBorder="1" applyAlignment="1">
      <alignment horizontal="left"/>
    </xf>
    <xf numFmtId="0" fontId="52" fillId="0" borderId="0" xfId="12" applyNumberFormat="1" applyFont="1" applyBorder="1" applyAlignment="1">
      <alignment horizontal="left"/>
    </xf>
    <xf numFmtId="49" fontId="21" fillId="0" borderId="0" xfId="12" applyNumberFormat="1" applyFont="1" applyBorder="1" applyAlignment="1">
      <alignment horizontal="left" wrapText="1"/>
    </xf>
    <xf numFmtId="0" fontId="44" fillId="0" borderId="0" xfId="12" applyNumberFormat="1" applyFont="1" applyBorder="1" applyAlignment="1">
      <alignment horizontal="center" vertical="center" wrapText="1"/>
    </xf>
    <xf numFmtId="0" fontId="44" fillId="0" borderId="1" xfId="12" applyNumberFormat="1" applyFont="1" applyBorder="1" applyAlignment="1">
      <alignment horizontal="center" vertical="center" wrapText="1"/>
    </xf>
    <xf numFmtId="0" fontId="46" fillId="0" borderId="0" xfId="12" applyNumberFormat="1" applyFont="1" applyBorder="1" applyAlignment="1">
      <alignment horizontal="left" vertical="center"/>
    </xf>
    <xf numFmtId="0" fontId="46" fillId="0" borderId="1" xfId="12" applyNumberFormat="1" applyFont="1" applyBorder="1" applyAlignment="1">
      <alignment horizontal="center" vertical="center"/>
    </xf>
    <xf numFmtId="49" fontId="46" fillId="0" borderId="1" xfId="12" applyNumberFormat="1" applyFont="1" applyBorder="1" applyAlignment="1">
      <alignment horizontal="center" vertical="center"/>
    </xf>
    <xf numFmtId="0" fontId="44" fillId="0" borderId="1" xfId="12" applyNumberFormat="1" applyFont="1" applyBorder="1" applyAlignment="1">
      <alignment horizontal="center" vertical="center"/>
    </xf>
    <xf numFmtId="49" fontId="44" fillId="0" borderId="1" xfId="12" applyNumberFormat="1" applyFont="1" applyBorder="1" applyAlignment="1">
      <alignment horizontal="center" vertical="center"/>
    </xf>
    <xf numFmtId="0" fontId="53" fillId="0" borderId="0" xfId="12" applyNumberFormat="1" applyFont="1" applyBorder="1" applyAlignment="1">
      <alignment horizontal="left"/>
    </xf>
    <xf numFmtId="49" fontId="21" fillId="0" borderId="0" xfId="12" applyNumberFormat="1" applyFont="1" applyBorder="1" applyAlignment="1">
      <alignment wrapText="1"/>
    </xf>
    <xf numFmtId="0" fontId="44" fillId="0" borderId="0" xfId="12" applyNumberFormat="1" applyFont="1" applyBorder="1" applyAlignment="1">
      <alignment horizontal="center" vertical="center"/>
    </xf>
    <xf numFmtId="0" fontId="54" fillId="0" borderId="0" xfId="12" applyNumberFormat="1" applyFont="1" applyBorder="1" applyAlignment="1">
      <alignment horizontal="left"/>
    </xf>
    <xf numFmtId="49" fontId="44" fillId="0" borderId="0" xfId="12" applyNumberFormat="1" applyFont="1" applyBorder="1" applyAlignment="1">
      <alignment horizontal="center" vertical="center"/>
    </xf>
    <xf numFmtId="0" fontId="21" fillId="0" borderId="36" xfId="12" applyNumberFormat="1" applyFont="1" applyBorder="1" applyAlignment="1"/>
    <xf numFmtId="0" fontId="46" fillId="0" borderId="39" xfId="12" applyNumberFormat="1" applyFont="1" applyBorder="1" applyAlignment="1">
      <alignment vertical="top"/>
    </xf>
    <xf numFmtId="0" fontId="46" fillId="0" borderId="0" xfId="12" applyNumberFormat="1" applyFont="1" applyBorder="1" applyAlignment="1">
      <alignment vertical="top"/>
    </xf>
    <xf numFmtId="0" fontId="46" fillId="0" borderId="1" xfId="12" applyNumberFormat="1" applyFont="1" applyBorder="1" applyAlignment="1">
      <alignment horizontal="left" wrapText="1"/>
    </xf>
    <xf numFmtId="166" fontId="58" fillId="0" borderId="1" xfId="2" applyNumberFormat="1" applyFont="1" applyFill="1" applyBorder="1" applyAlignment="1" applyProtection="1">
      <alignment horizontal="center" vertical="top" wrapText="1"/>
      <protection locked="0"/>
    </xf>
    <xf numFmtId="0" fontId="48" fillId="0" borderId="1" xfId="12" applyFont="1" applyBorder="1" applyAlignment="1">
      <alignment horizontal="center" vertical="top" wrapText="1"/>
    </xf>
    <xf numFmtId="0" fontId="48" fillId="0" borderId="1" xfId="12" applyFont="1" applyBorder="1" applyAlignment="1">
      <alignment horizontal="center" vertical="center" wrapText="1"/>
    </xf>
    <xf numFmtId="0" fontId="48" fillId="0" borderId="1" xfId="12" applyFont="1" applyBorder="1" applyAlignment="1">
      <alignment horizontal="center" vertical="top"/>
    </xf>
    <xf numFmtId="0" fontId="48" fillId="0" borderId="1" xfId="12" applyFont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36" xfId="0" applyFont="1" applyBorder="1" applyAlignment="1"/>
    <xf numFmtId="0" fontId="4" fillId="2" borderId="0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center" inden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/>
    <xf numFmtId="0" fontId="8" fillId="0" borderId="1" xfId="0" applyFont="1" applyBorder="1" applyAlignment="1">
      <alignment horizontal="left" vertical="top" wrapText="1"/>
    </xf>
    <xf numFmtId="0" fontId="61" fillId="0" borderId="0" xfId="0" applyFont="1"/>
    <xf numFmtId="0" fontId="47" fillId="0" borderId="1" xfId="13" applyFont="1" applyBorder="1" applyAlignment="1">
      <alignment horizontal="center" vertical="center" wrapText="1"/>
    </xf>
    <xf numFmtId="0" fontId="47" fillId="0" borderId="1" xfId="13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62" fillId="0" borderId="0" xfId="0" applyNumberFormat="1" applyFont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47" fillId="0" borderId="1" xfId="13" applyFont="1" applyBorder="1" applyAlignment="1">
      <alignment horizontal="center" vertical="center" wrapText="1"/>
    </xf>
    <xf numFmtId="4" fontId="6" fillId="2" borderId="12" xfId="0" applyNumberFormat="1" applyFont="1" applyFill="1" applyBorder="1"/>
    <xf numFmtId="9" fontId="4" fillId="3" borderId="1" xfId="0" applyNumberFormat="1" applyFont="1" applyFill="1" applyBorder="1"/>
    <xf numFmtId="0" fontId="14" fillId="0" borderId="0" xfId="0" applyFont="1" applyAlignment="1">
      <alignment horizontal="right"/>
    </xf>
    <xf numFmtId="14" fontId="4" fillId="0" borderId="0" xfId="0" applyNumberFormat="1" applyFont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30" xfId="0" applyBorder="1" applyAlignment="1">
      <alignment horizontal="center" vertical="center" wrapText="1"/>
    </xf>
    <xf numFmtId="0" fontId="47" fillId="0" borderId="1" xfId="13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/>
    <xf numFmtId="3" fontId="6" fillId="0" borderId="1" xfId="0" applyNumberFormat="1" applyFont="1" applyBorder="1"/>
    <xf numFmtId="9" fontId="18" fillId="0" borderId="1" xfId="1" applyFont="1" applyFill="1" applyBorder="1"/>
    <xf numFmtId="0" fontId="4" fillId="0" borderId="0" xfId="0" applyFont="1" applyAlignment="1">
      <alignment horizontal="right"/>
    </xf>
    <xf numFmtId="4" fontId="56" fillId="0" borderId="1" xfId="12" applyNumberFormat="1" applyFont="1" applyBorder="1" applyAlignment="1">
      <alignment horizontal="right" vertical="center"/>
    </xf>
    <xf numFmtId="4" fontId="44" fillId="0" borderId="1" xfId="12" applyNumberFormat="1" applyFont="1" applyBorder="1" applyAlignment="1">
      <alignment horizontal="right" vertical="center"/>
    </xf>
    <xf numFmtId="4" fontId="57" fillId="0" borderId="1" xfId="12" applyNumberFormat="1" applyFont="1" applyBorder="1" applyAlignment="1">
      <alignment horizontal="right" vertical="center"/>
    </xf>
    <xf numFmtId="0" fontId="44" fillId="0" borderId="1" xfId="12" applyNumberFormat="1" applyFont="1" applyBorder="1" applyAlignment="1">
      <alignment horizontal="left" wrapText="1"/>
    </xf>
    <xf numFmtId="49" fontId="46" fillId="0" borderId="0" xfId="12" applyNumberFormat="1" applyFont="1" applyBorder="1" applyAlignment="1">
      <alignment horizontal="left" wrapText="1"/>
    </xf>
    <xf numFmtId="0" fontId="44" fillId="0" borderId="4" xfId="12" applyNumberFormat="1" applyFont="1" applyBorder="1" applyAlignment="1">
      <alignment horizontal="center" vertical="top"/>
    </xf>
    <xf numFmtId="0" fontId="44" fillId="0" borderId="1" xfId="12" applyNumberFormat="1" applyFont="1" applyBorder="1" applyAlignment="1">
      <alignment horizontal="center" vertical="top"/>
    </xf>
    <xf numFmtId="0" fontId="44" fillId="0" borderId="4" xfId="12" applyNumberFormat="1" applyFont="1" applyBorder="1" applyAlignment="1">
      <alignment horizontal="center" vertical="top" wrapText="1"/>
    </xf>
    <xf numFmtId="0" fontId="44" fillId="0" borderId="0" xfId="12" applyNumberFormat="1" applyFont="1" applyBorder="1" applyAlignment="1">
      <alignment horizontal="center" vertical="top"/>
    </xf>
    <xf numFmtId="0" fontId="46" fillId="0" borderId="1" xfId="12" applyNumberFormat="1" applyFont="1" applyBorder="1" applyAlignment="1">
      <alignment horizontal="left" wrapText="1" indent="2"/>
    </xf>
    <xf numFmtId="0" fontId="53" fillId="0" borderId="0" xfId="12" applyNumberFormat="1" applyFont="1" applyBorder="1" applyAlignment="1">
      <alignment horizontal="left" vertical="center"/>
    </xf>
    <xf numFmtId="0" fontId="46" fillId="0" borderId="1" xfId="12" applyNumberFormat="1" applyFont="1" applyBorder="1" applyAlignment="1">
      <alignment horizontal="left" wrapText="1" indent="1"/>
    </xf>
    <xf numFmtId="0" fontId="46" fillId="0" borderId="36" xfId="12" applyNumberFormat="1" applyFont="1" applyBorder="1" applyAlignment="1">
      <alignment horizontal="center"/>
    </xf>
    <xf numFmtId="0" fontId="46" fillId="0" borderId="0" xfId="12" applyNumberFormat="1" applyFont="1" applyBorder="1" applyAlignment="1">
      <alignment horizontal="center" vertical="top"/>
    </xf>
    <xf numFmtId="0" fontId="46" fillId="0" borderId="1" xfId="12" applyNumberFormat="1" applyFont="1" applyBorder="1" applyAlignment="1">
      <alignment horizontal="left" wrapText="1" indent="4"/>
    </xf>
    <xf numFmtId="0" fontId="46" fillId="0" borderId="1" xfId="12" applyNumberFormat="1" applyFont="1" applyBorder="1" applyAlignment="1">
      <alignment horizontal="left" wrapText="1" indent="3"/>
    </xf>
    <xf numFmtId="0" fontId="4" fillId="0" borderId="23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4" fontId="64" fillId="0" borderId="1" xfId="0" applyNumberFormat="1" applyFont="1" applyFill="1" applyBorder="1"/>
    <xf numFmtId="49" fontId="14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/>
    </xf>
    <xf numFmtId="4" fontId="14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47" fillId="0" borderId="1" xfId="13" applyFont="1" applyBorder="1" applyAlignment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/>
      <protection locked="0"/>
    </xf>
    <xf numFmtId="4" fontId="56" fillId="4" borderId="1" xfId="12" applyNumberFormat="1" applyFont="1" applyFill="1" applyBorder="1" applyAlignment="1" applyProtection="1">
      <alignment horizontal="right" vertical="center"/>
      <protection locked="0"/>
    </xf>
    <xf numFmtId="4" fontId="46" fillId="4" borderId="1" xfId="12" applyNumberFormat="1" applyFont="1" applyFill="1" applyBorder="1" applyAlignment="1" applyProtection="1">
      <alignment horizontal="right" vertical="center"/>
      <protection locked="0"/>
    </xf>
    <xf numFmtId="0" fontId="46" fillId="4" borderId="1" xfId="12" applyNumberFormat="1" applyFont="1" applyFill="1" applyBorder="1" applyAlignment="1" applyProtection="1">
      <alignment horizontal="center" vertical="center"/>
      <protection locked="0"/>
    </xf>
    <xf numFmtId="4" fontId="8" fillId="4" borderId="9" xfId="0" applyNumberFormat="1" applyFont="1" applyFill="1" applyBorder="1"/>
    <xf numFmtId="4" fontId="4" fillId="4" borderId="1" xfId="0" applyNumberFormat="1" applyFont="1" applyFill="1" applyBorder="1"/>
    <xf numFmtId="4" fontId="4" fillId="4" borderId="9" xfId="0" applyNumberFormat="1" applyFont="1" applyFill="1" applyBorder="1"/>
    <xf numFmtId="4" fontId="3" fillId="4" borderId="9" xfId="0" applyNumberFormat="1" applyFont="1" applyFill="1" applyBorder="1"/>
    <xf numFmtId="4" fontId="5" fillId="4" borderId="9" xfId="0" applyNumberFormat="1" applyFont="1" applyFill="1" applyBorder="1"/>
    <xf numFmtId="4" fontId="5" fillId="4" borderId="1" xfId="0" applyNumberFormat="1" applyFont="1" applyFill="1" applyBorder="1"/>
    <xf numFmtId="4" fontId="4" fillId="4" borderId="11" xfId="0" applyNumberFormat="1" applyFont="1" applyFill="1" applyBorder="1"/>
    <xf numFmtId="4" fontId="18" fillId="4" borderId="1" xfId="0" applyNumberFormat="1" applyFont="1" applyFill="1" applyBorder="1"/>
    <xf numFmtId="166" fontId="25" fillId="4" borderId="1" xfId="2" applyNumberFormat="1" applyFont="1" applyFill="1" applyBorder="1" applyAlignment="1" applyProtection="1">
      <alignment horizontal="center" vertical="top" wrapText="1"/>
      <protection locked="0"/>
    </xf>
    <xf numFmtId="0" fontId="22" fillId="0" borderId="0" xfId="3" applyFont="1" applyFill="1" applyAlignment="1" applyProtection="1">
      <alignment horizontal="right" wrapText="1"/>
    </xf>
    <xf numFmtId="166" fontId="27" fillId="4" borderId="1" xfId="2" applyNumberFormat="1" applyFont="1" applyFill="1" applyBorder="1" applyAlignment="1" applyProtection="1">
      <alignment horizontal="center" vertical="top" wrapText="1"/>
      <protection locked="0"/>
    </xf>
    <xf numFmtId="4" fontId="4" fillId="4" borderId="1" xfId="0" applyNumberFormat="1" applyFont="1" applyFill="1" applyBorder="1" applyAlignment="1" applyProtection="1">
      <alignment horizontal="right" vertical="center"/>
      <protection locked="0"/>
    </xf>
    <xf numFmtId="0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" xfId="0" applyNumberFormat="1" applyFont="1" applyFill="1" applyBorder="1" applyAlignment="1" applyProtection="1">
      <alignment horizontal="left" vertical="center" wrapText="1"/>
    </xf>
    <xf numFmtId="0" fontId="65" fillId="0" borderId="0" xfId="12" applyFont="1" applyAlignment="1">
      <alignment horizontal="right"/>
    </xf>
    <xf numFmtId="0" fontId="4" fillId="4" borderId="1" xfId="0" applyFont="1" applyFill="1" applyBorder="1" applyProtection="1">
      <protection locked="0"/>
    </xf>
    <xf numFmtId="0" fontId="4" fillId="0" borderId="0" xfId="0" applyFont="1" applyFill="1" applyAlignment="1" applyProtection="1">
      <alignment horizontal="right"/>
    </xf>
    <xf numFmtId="0" fontId="14" fillId="0" borderId="0" xfId="0" applyFont="1" applyAlignment="1">
      <alignment horizontal="right"/>
    </xf>
    <xf numFmtId="4" fontId="6" fillId="0" borderId="5" xfId="0" applyNumberFormat="1" applyFont="1" applyFill="1" applyBorder="1"/>
    <xf numFmtId="4" fontId="6" fillId="0" borderId="21" xfId="0" applyNumberFormat="1" applyFont="1" applyFill="1" applyBorder="1" applyProtection="1">
      <protection locked="0"/>
    </xf>
    <xf numFmtId="4" fontId="4" fillId="4" borderId="1" xfId="0" applyNumberFormat="1" applyFont="1" applyFill="1" applyBorder="1" applyProtection="1">
      <protection locked="0"/>
    </xf>
    <xf numFmtId="4" fontId="6" fillId="0" borderId="1" xfId="0" applyNumberFormat="1" applyFont="1" applyBorder="1" applyProtection="1">
      <protection locked="0"/>
    </xf>
    <xf numFmtId="4" fontId="4" fillId="4" borderId="25" xfId="0" applyNumberFormat="1" applyFont="1" applyFill="1" applyBorder="1" applyProtection="1">
      <protection locked="0"/>
    </xf>
    <xf numFmtId="4" fontId="4" fillId="4" borderId="5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9" fillId="0" borderId="1" xfId="0" applyNumberFormat="1" applyFont="1" applyBorder="1" applyProtection="1">
      <protection locked="0"/>
    </xf>
    <xf numFmtId="4" fontId="5" fillId="4" borderId="25" xfId="0" applyNumberFormat="1" applyFont="1" applyFill="1" applyBorder="1" applyProtection="1">
      <protection locked="0"/>
    </xf>
    <xf numFmtId="4" fontId="5" fillId="4" borderId="5" xfId="0" applyNumberFormat="1" applyFont="1" applyFill="1" applyBorder="1" applyProtection="1">
      <protection locked="0"/>
    </xf>
    <xf numFmtId="4" fontId="4" fillId="4" borderId="12" xfId="0" applyNumberFormat="1" applyFont="1" applyFill="1" applyBorder="1" applyProtection="1">
      <protection locked="0"/>
    </xf>
    <xf numFmtId="4" fontId="3" fillId="4" borderId="1" xfId="0" applyNumberFormat="1" applyFont="1" applyFill="1" applyBorder="1" applyAlignment="1" applyProtection="1">
      <alignment horizontal="right" vertical="center" indent="1"/>
      <protection locked="0"/>
    </xf>
    <xf numFmtId="0" fontId="3" fillId="4" borderId="1" xfId="0" applyNumberFormat="1" applyFont="1" applyFill="1" applyBorder="1" applyAlignment="1" applyProtection="1">
      <alignment horizontal="center" vertical="center"/>
      <protection locked="0"/>
    </xf>
    <xf numFmtId="4" fontId="47" fillId="4" borderId="1" xfId="13" applyNumberFormat="1" applyFont="1" applyFill="1" applyBorder="1" applyAlignment="1" applyProtection="1">
      <alignment horizontal="right" vertic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Protection="1"/>
    <xf numFmtId="10" fontId="4" fillId="4" borderId="1" xfId="0" applyNumberFormat="1" applyFont="1" applyFill="1" applyBorder="1" applyProtection="1">
      <protection locked="0"/>
    </xf>
    <xf numFmtId="0" fontId="14" fillId="0" borderId="0" xfId="0" applyFont="1" applyProtection="1"/>
    <xf numFmtId="0" fontId="14" fillId="0" borderId="1" xfId="0" applyFont="1" applyBorder="1" applyProtection="1"/>
    <xf numFmtId="0" fontId="14" fillId="0" borderId="1" xfId="0" applyFont="1" applyBorder="1" applyAlignment="1" applyProtection="1">
      <alignment wrapText="1"/>
    </xf>
    <xf numFmtId="4" fontId="18" fillId="0" borderId="1" xfId="0" applyNumberFormat="1" applyFont="1" applyBorder="1" applyProtection="1"/>
    <xf numFmtId="0" fontId="14" fillId="0" borderId="0" xfId="0" applyFont="1" applyAlignment="1" applyProtection="1">
      <alignment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wrapText="1"/>
      <protection locked="0"/>
    </xf>
    <xf numFmtId="4" fontId="14" fillId="4" borderId="1" xfId="0" applyNumberFormat="1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/>
    <xf numFmtId="0" fontId="16" fillId="4" borderId="30" xfId="0" applyFont="1" applyFill="1" applyBorder="1" applyProtection="1">
      <protection locked="0"/>
    </xf>
    <xf numFmtId="4" fontId="16" fillId="4" borderId="32" xfId="0" applyNumberFormat="1" applyFont="1" applyFill="1" applyBorder="1" applyProtection="1">
      <protection locked="0"/>
    </xf>
    <xf numFmtId="0" fontId="16" fillId="4" borderId="1" xfId="0" applyFont="1" applyFill="1" applyBorder="1" applyProtection="1">
      <protection locked="0"/>
    </xf>
    <xf numFmtId="4" fontId="16" fillId="4" borderId="10" xfId="0" applyNumberFormat="1" applyFont="1" applyFill="1" applyBorder="1" applyProtection="1">
      <protection locked="0"/>
    </xf>
    <xf numFmtId="0" fontId="16" fillId="4" borderId="15" xfId="0" applyFont="1" applyFill="1" applyBorder="1" applyProtection="1">
      <protection locked="0"/>
    </xf>
    <xf numFmtId="4" fontId="16" fillId="4" borderId="16" xfId="0" applyNumberFormat="1" applyFont="1" applyFill="1" applyBorder="1" applyProtection="1">
      <protection locked="0"/>
    </xf>
    <xf numFmtId="0" fontId="16" fillId="4" borderId="31" xfId="0" applyFont="1" applyFill="1" applyBorder="1" applyProtection="1">
      <protection locked="0"/>
    </xf>
    <xf numFmtId="0" fontId="16" fillId="4" borderId="9" xfId="0" applyFont="1" applyFill="1" applyBorder="1" applyProtection="1">
      <protection locked="0"/>
    </xf>
    <xf numFmtId="0" fontId="16" fillId="4" borderId="14" xfId="0" applyFont="1" applyFill="1" applyBorder="1" applyProtection="1">
      <protection locked="0"/>
    </xf>
    <xf numFmtId="4" fontId="4" fillId="4" borderId="1" xfId="0" applyNumberFormat="1" applyFont="1" applyFill="1" applyBorder="1" applyAlignment="1">
      <alignment vertical="center"/>
    </xf>
    <xf numFmtId="0" fontId="48" fillId="4" borderId="1" xfId="12" applyFont="1" applyFill="1" applyBorder="1" applyAlignment="1" applyProtection="1">
      <alignment horizontal="center" vertical="top" wrapText="1"/>
      <protection locked="0"/>
    </xf>
    <xf numFmtId="4" fontId="6" fillId="0" borderId="5" xfId="0" applyNumberFormat="1" applyFont="1" applyFill="1" applyBorder="1" applyProtection="1"/>
    <xf numFmtId="166" fontId="4" fillId="4" borderId="1" xfId="0" applyNumberFormat="1" applyFont="1" applyFill="1" applyBorder="1" applyProtection="1">
      <protection locked="0"/>
    </xf>
    <xf numFmtId="166" fontId="3" fillId="4" borderId="1" xfId="11" applyNumberFormat="1" applyFont="1" applyFill="1" applyBorder="1" applyAlignment="1" applyProtection="1">
      <alignment wrapText="1"/>
      <protection locked="0"/>
    </xf>
    <xf numFmtId="166" fontId="41" fillId="4" borderId="1" xfId="11" applyNumberFormat="1" applyFont="1" applyFill="1" applyBorder="1" applyAlignment="1" applyProtection="1">
      <alignment wrapText="1"/>
      <protection locked="0"/>
    </xf>
    <xf numFmtId="166" fontId="33" fillId="4" borderId="1" xfId="2" applyNumberFormat="1" applyFont="1" applyFill="1" applyBorder="1" applyAlignment="1" applyProtection="1">
      <alignment horizontal="center" vertical="top" wrapText="1"/>
      <protection locked="0"/>
    </xf>
    <xf numFmtId="4" fontId="22" fillId="4" borderId="1" xfId="2" applyNumberFormat="1" applyFont="1" applyFill="1" applyBorder="1" applyAlignment="1" applyProtection="1">
      <alignment horizontal="center" vertical="top" wrapText="1"/>
      <protection locked="0"/>
    </xf>
    <xf numFmtId="166" fontId="22" fillId="4" borderId="1" xfId="2" applyNumberFormat="1" applyFont="1" applyFill="1" applyBorder="1" applyAlignment="1" applyProtection="1">
      <alignment horizontal="center" vertical="top" wrapText="1"/>
      <protection locked="0"/>
    </xf>
    <xf numFmtId="0" fontId="14" fillId="4" borderId="1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7" fillId="0" borderId="15" xfId="13" applyFont="1" applyBorder="1" applyAlignment="1">
      <alignment horizontal="center" vertical="center" wrapText="1"/>
    </xf>
    <xf numFmtId="0" fontId="47" fillId="0" borderId="1" xfId="13" applyFont="1" applyBorder="1" applyAlignment="1">
      <alignment horizontal="center" vertical="center" wrapText="1"/>
    </xf>
    <xf numFmtId="0" fontId="53" fillId="0" borderId="0" xfId="12" applyNumberFormat="1" applyFont="1" applyBorder="1" applyAlignment="1">
      <alignment wrapText="1"/>
    </xf>
    <xf numFmtId="0" fontId="21" fillId="0" borderId="0" xfId="12" applyNumberFormat="1" applyFont="1" applyBorder="1" applyAlignment="1">
      <alignment horizontal="right"/>
    </xf>
    <xf numFmtId="0" fontId="51" fillId="0" borderId="0" xfId="12" applyNumberFormat="1" applyFont="1" applyBorder="1" applyAlignment="1">
      <alignment horizontal="center" wrapText="1"/>
    </xf>
    <xf numFmtId="0" fontId="44" fillId="0" borderId="1" xfId="12" applyNumberFormat="1" applyFont="1" applyBorder="1" applyAlignment="1">
      <alignment horizontal="center" vertical="center" wrapText="1"/>
    </xf>
    <xf numFmtId="0" fontId="46" fillId="0" borderId="36" xfId="12" applyNumberFormat="1" applyFont="1" applyBorder="1" applyAlignment="1">
      <alignment horizontal="center"/>
    </xf>
    <xf numFmtId="0" fontId="46" fillId="0" borderId="0" xfId="12" applyNumberFormat="1" applyFont="1" applyBorder="1" applyAlignment="1">
      <alignment horizontal="center" vertical="top"/>
    </xf>
    <xf numFmtId="0" fontId="44" fillId="0" borderId="2" xfId="12" applyNumberFormat="1" applyFont="1" applyBorder="1" applyAlignment="1">
      <alignment horizontal="center" vertical="center" wrapText="1"/>
    </xf>
    <xf numFmtId="0" fontId="44" fillId="0" borderId="40" xfId="12" applyNumberFormat="1" applyFont="1" applyBorder="1" applyAlignment="1">
      <alignment horizontal="center" vertical="center" wrapText="1"/>
    </xf>
    <xf numFmtId="0" fontId="44" fillId="0" borderId="1" xfId="12" applyNumberFormat="1" applyFont="1" applyBorder="1" applyAlignment="1">
      <alignment horizontal="left" vertical="center"/>
    </xf>
    <xf numFmtId="0" fontId="44" fillId="0" borderId="36" xfId="12" applyNumberFormat="1" applyFont="1" applyBorder="1" applyAlignment="1">
      <alignment horizontal="center" vertical="center"/>
    </xf>
    <xf numFmtId="49" fontId="46" fillId="0" borderId="0" xfId="12" applyNumberFormat="1" applyFont="1" applyBorder="1" applyAlignment="1">
      <alignment horizontal="left" wrapText="1"/>
    </xf>
    <xf numFmtId="0" fontId="46" fillId="0" borderId="0" xfId="12" applyNumberFormat="1" applyFont="1" applyBorder="1" applyAlignment="1">
      <alignment horizontal="right"/>
    </xf>
    <xf numFmtId="0" fontId="44" fillId="0" borderId="0" xfId="1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righ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2" borderId="11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11" fillId="0" borderId="2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24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3" xfId="0" applyFont="1" applyBorder="1" applyAlignment="1">
      <alignment horizontal="left" wrapText="1"/>
    </xf>
    <xf numFmtId="0" fontId="15" fillId="0" borderId="34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6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right"/>
    </xf>
    <xf numFmtId="0" fontId="15" fillId="0" borderId="3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4" borderId="15" xfId="0" applyFont="1" applyFill="1" applyBorder="1" applyAlignment="1" applyProtection="1">
      <alignment horizontal="left" vertical="center" wrapText="1"/>
      <protection locked="0"/>
    </xf>
    <xf numFmtId="0" fontId="4" fillId="4" borderId="29" xfId="0" applyFont="1" applyFill="1" applyBorder="1" applyAlignment="1" applyProtection="1">
      <alignment horizontal="left" vertical="center" wrapText="1"/>
      <protection locked="0"/>
    </xf>
    <xf numFmtId="0" fontId="4" fillId="4" borderId="30" xfId="0" applyFont="1" applyFill="1" applyBorder="1" applyAlignment="1" applyProtection="1">
      <alignment horizontal="left" vertical="center" wrapText="1"/>
      <protection locked="0"/>
    </xf>
    <xf numFmtId="0" fontId="20" fillId="0" borderId="0" xfId="2" applyNumberFormat="1" applyFont="1" applyFill="1" applyBorder="1" applyAlignment="1" applyProtection="1">
      <alignment horizontal="center" vertical="top" wrapText="1"/>
    </xf>
    <xf numFmtId="0" fontId="22" fillId="0" borderId="1" xfId="3" applyFont="1" applyBorder="1" applyAlignment="1" applyProtection="1">
      <alignment horizontal="center" wrapText="1"/>
    </xf>
    <xf numFmtId="0" fontId="22" fillId="0" borderId="1" xfId="2" applyNumberFormat="1" applyFont="1" applyFill="1" applyBorder="1" applyAlignment="1" applyProtection="1">
      <alignment horizontal="center" vertical="center" wrapText="1"/>
    </xf>
    <xf numFmtId="0" fontId="20" fillId="0" borderId="1" xfId="2" applyNumberFormat="1" applyFont="1" applyFill="1" applyBorder="1" applyAlignment="1" applyProtection="1">
      <alignment horizontal="center" vertical="top" wrapText="1"/>
    </xf>
    <xf numFmtId="0" fontId="20" fillId="0" borderId="4" xfId="2" applyNumberFormat="1" applyFont="1" applyFill="1" applyBorder="1" applyAlignment="1" applyProtection="1">
      <alignment horizontal="center" vertical="top" wrapText="1"/>
    </xf>
    <xf numFmtId="0" fontId="20" fillId="0" borderId="37" xfId="2" applyNumberFormat="1" applyFont="1" applyFill="1" applyBorder="1" applyAlignment="1" applyProtection="1">
      <alignment horizontal="center" vertical="top" wrapText="1"/>
    </xf>
    <xf numFmtId="0" fontId="20" fillId="0" borderId="5" xfId="2" applyNumberFormat="1" applyFont="1" applyFill="1" applyBorder="1" applyAlignment="1" applyProtection="1">
      <alignment horizontal="center" vertical="top" wrapText="1"/>
    </xf>
    <xf numFmtId="167" fontId="3" fillId="0" borderId="0" xfId="11" applyNumberFormat="1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10" fillId="0" borderId="0" xfId="11" applyFont="1" applyFill="1" applyAlignment="1">
      <alignment horizontal="center" wrapText="1"/>
    </xf>
    <xf numFmtId="0" fontId="3" fillId="0" borderId="1" xfId="11" applyFont="1" applyFill="1" applyBorder="1" applyAlignment="1">
      <alignment horizontal="center" vertical="center" wrapText="1"/>
    </xf>
    <xf numFmtId="0" fontId="3" fillId="0" borderId="4" xfId="11" applyFont="1" applyFill="1" applyBorder="1" applyAlignment="1">
      <alignment horizontal="center" vertical="center" wrapText="1"/>
    </xf>
    <xf numFmtId="0" fontId="3" fillId="0" borderId="37" xfId="11" applyFont="1" applyFill="1" applyBorder="1" applyAlignment="1">
      <alignment horizontal="center" vertical="center" wrapText="1"/>
    </xf>
    <xf numFmtId="0" fontId="3" fillId="0" borderId="5" xfId="11" applyFont="1" applyFill="1" applyBorder="1" applyAlignment="1">
      <alignment horizontal="center" vertical="center" wrapText="1"/>
    </xf>
    <xf numFmtId="0" fontId="3" fillId="0" borderId="0" xfId="11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47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10" fillId="0" borderId="1" xfId="0" applyNumberFormat="1" applyFont="1" applyBorder="1" applyAlignment="1" applyProtection="1">
      <alignment horizontal="center" vertical="center"/>
    </xf>
    <xf numFmtId="0" fontId="10" fillId="0" borderId="38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/>
    </xf>
    <xf numFmtId="0" fontId="45" fillId="0" borderId="0" xfId="12" applyFont="1" applyAlignment="1">
      <alignment horizontal="center" wrapText="1"/>
    </xf>
    <xf numFmtId="0" fontId="48" fillId="0" borderId="1" xfId="12" applyFont="1" applyBorder="1" applyAlignment="1">
      <alignment vertical="top" wrapText="1"/>
    </xf>
    <xf numFmtId="0" fontId="48" fillId="0" borderId="1" xfId="12" applyFont="1" applyBorder="1" applyAlignment="1">
      <alignment horizontal="center" vertical="top"/>
    </xf>
    <xf numFmtId="0" fontId="50" fillId="0" borderId="1" xfId="12" applyFont="1" applyBorder="1" applyAlignment="1">
      <alignment horizontal="justify" wrapText="1"/>
    </xf>
    <xf numFmtId="0" fontId="48" fillId="0" borderId="1" xfId="12" applyFont="1" applyBorder="1" applyAlignment="1">
      <alignment horizontal="justify" wrapText="1"/>
    </xf>
    <xf numFmtId="0" fontId="45" fillId="0" borderId="1" xfId="12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right"/>
    </xf>
    <xf numFmtId="0" fontId="14" fillId="0" borderId="15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</xf>
    <xf numFmtId="0" fontId="63" fillId="0" borderId="0" xfId="0" applyFont="1" applyAlignment="1" applyProtection="1">
      <alignment horizontal="center"/>
    </xf>
    <xf numFmtId="0" fontId="14" fillId="0" borderId="1" xfId="0" applyFont="1" applyBorder="1" applyAlignment="1" applyProtection="1">
      <alignment horizontal="center" vertical="center" wrapText="1"/>
    </xf>
    <xf numFmtId="4" fontId="4" fillId="4" borderId="26" xfId="0" applyNumberFormat="1" applyFont="1" applyFill="1" applyBorder="1" applyProtection="1">
      <protection locked="0"/>
    </xf>
  </cellXfs>
  <cellStyles count="14">
    <cellStyle name="Обычный" xfId="0" builtinId="0"/>
    <cellStyle name="Обычный 2" xfId="5"/>
    <cellStyle name="Обычный 3" xfId="12"/>
    <cellStyle name="Обычный_БАЛАНС 01" xfId="3"/>
    <cellStyle name="Обычный_Баланс электрической энергии на 2005 год" xfId="2"/>
    <cellStyle name="Обычный_Книга1" xfId="8"/>
    <cellStyle name="Обычный_Предельные по передаче КЭ 2007 (реальный) - цифры КЭ" xfId="11"/>
    <cellStyle name="Обычный_Рабочий Ответ о 2005г. от 29апр" xfId="9"/>
    <cellStyle name="Обычный_РАСЧЕТ на 2006 год НТ 02.06.05. изм 7" xfId="10"/>
    <cellStyle name="Обычный_стр.1_5" xfId="13"/>
    <cellStyle name="Обычный_тарифы на 2002г с 1-01" xfId="7"/>
    <cellStyle name="Процентный" xfId="1" builtinId="5"/>
    <cellStyle name="Процентный 2" xfId="4"/>
    <cellStyle name="Финансовый 2" xfId="6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76;&#1072;&#1096;&#1082;&#1080;&#1085;&#1072;&#1043;&#1057;/Documents/&#1054;&#1090;&#1082;&#1088;&#1099;&#1090;&#1080;&#1077;%20&#1076;&#1077;&#1083;&#1072;/&#1073;&#1077;&#1085;&#1095;/BENCH.TSO.2015(v1.0)%20&#1088;&#1072;&#1073;&#1086;&#1095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равочник"/>
      <sheetName val="ТСО 0"/>
      <sheetName val="ТСО 1"/>
      <sheetName val="ТСО 2"/>
      <sheetName val="ТСО 3"/>
      <sheetName val="ТСО 4"/>
      <sheetName val="ТСО 5"/>
      <sheetName val="ТСО 6"/>
      <sheetName val="ТСО 7"/>
      <sheetName val="ТСО 8"/>
      <sheetName val="ТСО 9"/>
      <sheetName val="ТСО 10"/>
      <sheetName val="ТСО 11"/>
      <sheetName val="ТСО 12"/>
      <sheetName val="ТСО 13"/>
      <sheetName val="ТСО 14"/>
      <sheetName val="ТСО 15"/>
      <sheetName val="ТСО 16"/>
      <sheetName val="ТСО 17"/>
      <sheetName val="ТСО 18"/>
      <sheetName val="ТСО 19"/>
      <sheetName val="ТСО 20"/>
      <sheetName val="ТСО 21"/>
      <sheetName val="ТСО 22"/>
      <sheetName val="ТСО 23"/>
      <sheetName val="ТСО 24"/>
      <sheetName val="ТСО 25"/>
      <sheetName val="ТСО 26"/>
      <sheetName val="ТСО 27"/>
      <sheetName val="ТСО 28"/>
      <sheetName val="ТСО 29"/>
      <sheetName val="ТСО 30"/>
      <sheetName val="ТСО 31"/>
      <sheetName val="ТСО 32"/>
      <sheetName val="ТСО 33"/>
      <sheetName val="ТСО 34"/>
      <sheetName val="ТСО 35"/>
      <sheetName val="ТСО 36"/>
      <sheetName val="ТСО 37"/>
      <sheetName val="Комментарий"/>
      <sheetName val="Проверка"/>
      <sheetName val="et_union"/>
      <sheetName val="TEHSHEET"/>
      <sheetName val="modProv"/>
      <sheetName val="modLoad"/>
      <sheetName val="AllSheetsInThisWorkbook"/>
      <sheetName val="modInstruction"/>
      <sheetName val="modfrmReestr"/>
      <sheetName val="modReestr"/>
      <sheetName val="modUpdTemplMain"/>
      <sheetName val="modfrmCheckUpdates"/>
      <sheetName val="REESTR_ORG"/>
      <sheetName val="modHyp"/>
      <sheetName val="modList01"/>
      <sheetName val="modList02"/>
    </sheetNames>
    <sheetDataSet>
      <sheetData sheetId="0"/>
      <sheetData sheetId="1"/>
      <sheetData sheetId="2">
        <row r="6">
          <cell r="E6" t="str">
            <v>Кемеровская область</v>
          </cell>
        </row>
      </sheetData>
      <sheetData sheetId="3">
        <row r="14">
          <cell r="D14" t="str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view="pageBreakPreview" zoomScale="82" zoomScaleNormal="85" zoomScaleSheetLayoutView="82" workbookViewId="0">
      <selection activeCell="A3" sqref="A3:B3"/>
    </sheetView>
  </sheetViews>
  <sheetFormatPr defaultColWidth="9.140625" defaultRowHeight="15.75"/>
  <cols>
    <col min="1" max="1" width="45.42578125" style="326" customWidth="1"/>
    <col min="2" max="2" width="64" style="331" customWidth="1"/>
    <col min="3" max="16384" width="9.140625" style="329"/>
  </cols>
  <sheetData>
    <row r="1" spans="1:2" ht="21.75" customHeight="1">
      <c r="B1" s="327" t="s">
        <v>604</v>
      </c>
    </row>
    <row r="2" spans="1:2" ht="13.5" customHeight="1">
      <c r="B2" s="327"/>
    </row>
    <row r="3" spans="1:2" ht="37.5" customHeight="1">
      <c r="A3" s="466" t="s">
        <v>633</v>
      </c>
      <c r="B3" s="467"/>
    </row>
    <row r="4" spans="1:2" ht="12" customHeight="1">
      <c r="A4" s="330"/>
      <c r="B4" s="330"/>
    </row>
    <row r="5" spans="1:2" ht="18.75" customHeight="1">
      <c r="A5" s="328" t="s">
        <v>544</v>
      </c>
      <c r="B5" s="396"/>
    </row>
    <row r="6" spans="1:2" ht="18.75" customHeight="1">
      <c r="A6" s="328" t="s">
        <v>545</v>
      </c>
      <c r="B6" s="396"/>
    </row>
    <row r="7" spans="1:2" ht="18.75" customHeight="1">
      <c r="A7" s="328" t="s">
        <v>551</v>
      </c>
      <c r="B7" s="396"/>
    </row>
    <row r="8" spans="1:2" ht="18.75" customHeight="1">
      <c r="A8" s="325" t="s">
        <v>605</v>
      </c>
      <c r="B8" s="396"/>
    </row>
    <row r="9" spans="1:2" ht="18.75" customHeight="1">
      <c r="A9" s="325" t="s">
        <v>632</v>
      </c>
      <c r="B9" s="396"/>
    </row>
    <row r="10" spans="1:2" ht="18.75" customHeight="1">
      <c r="A10" s="328" t="s">
        <v>546</v>
      </c>
      <c r="B10" s="396"/>
    </row>
    <row r="11" spans="1:2" ht="18.75" customHeight="1">
      <c r="A11" s="328" t="s">
        <v>547</v>
      </c>
      <c r="B11" s="396"/>
    </row>
    <row r="12" spans="1:2" ht="18.75" customHeight="1">
      <c r="A12" s="328" t="s">
        <v>548</v>
      </c>
      <c r="B12" s="396"/>
    </row>
    <row r="13" spans="1:2" ht="18.75" customHeight="1">
      <c r="A13" s="328" t="s">
        <v>549</v>
      </c>
      <c r="B13" s="396"/>
    </row>
    <row r="14" spans="1:2" ht="19.5" customHeight="1">
      <c r="A14" s="328" t="s">
        <v>550</v>
      </c>
      <c r="B14" s="396"/>
    </row>
    <row r="15" spans="1:2" ht="18.75" customHeight="1">
      <c r="A15" s="328" t="s">
        <v>610</v>
      </c>
      <c r="B15" s="396"/>
    </row>
    <row r="16" spans="1:2" ht="18.75" customHeight="1">
      <c r="A16" s="328" t="s">
        <v>611</v>
      </c>
      <c r="B16" s="396"/>
    </row>
    <row r="17" spans="1:2" ht="75.75" customHeight="1">
      <c r="A17" s="328" t="s">
        <v>552</v>
      </c>
      <c r="B17" s="396"/>
    </row>
    <row r="18" spans="1:2" ht="18.75" customHeight="1">
      <c r="A18" s="328" t="s">
        <v>612</v>
      </c>
      <c r="B18" s="396"/>
    </row>
    <row r="19" spans="1:2" ht="18.75" customHeight="1">
      <c r="A19" s="328" t="s">
        <v>614</v>
      </c>
      <c r="B19" s="396"/>
    </row>
    <row r="20" spans="1:2" ht="18.75" customHeight="1">
      <c r="A20" s="465" t="s">
        <v>553</v>
      </c>
      <c r="B20" s="465"/>
    </row>
    <row r="21" spans="1:2" ht="18.75" customHeight="1">
      <c r="A21" s="328" t="s">
        <v>653</v>
      </c>
      <c r="B21" s="396"/>
    </row>
    <row r="22" spans="1:2" ht="18.75" customHeight="1">
      <c r="A22" s="328" t="s">
        <v>554</v>
      </c>
      <c r="B22" s="396"/>
    </row>
    <row r="23" spans="1:2" ht="18.75" customHeight="1">
      <c r="A23" s="465" t="s">
        <v>606</v>
      </c>
      <c r="B23" s="465"/>
    </row>
    <row r="24" spans="1:2" ht="18.75" customHeight="1">
      <c r="A24" s="328" t="s">
        <v>653</v>
      </c>
      <c r="B24" s="396"/>
    </row>
    <row r="25" spans="1:2" ht="18.75" customHeight="1">
      <c r="A25" s="328" t="s">
        <v>554</v>
      </c>
      <c r="B25" s="396"/>
    </row>
    <row r="26" spans="1:2" ht="18.75" customHeight="1">
      <c r="A26" s="328" t="s">
        <v>654</v>
      </c>
      <c r="B26" s="396"/>
    </row>
    <row r="27" spans="1:2" ht="18.75" customHeight="1">
      <c r="A27" s="328" t="s">
        <v>612</v>
      </c>
      <c r="B27" s="396"/>
    </row>
    <row r="28" spans="1:2" ht="18.75" customHeight="1">
      <c r="A28" s="465" t="s">
        <v>607</v>
      </c>
      <c r="B28" s="465"/>
    </row>
    <row r="29" spans="1:2" ht="18.75" customHeight="1">
      <c r="A29" s="328" t="s">
        <v>653</v>
      </c>
      <c r="B29" s="396"/>
    </row>
    <row r="30" spans="1:2" ht="18.75" customHeight="1">
      <c r="A30" s="328" t="s">
        <v>554</v>
      </c>
      <c r="B30" s="396"/>
    </row>
    <row r="31" spans="1:2" ht="18.75" customHeight="1">
      <c r="A31" s="328" t="s">
        <v>654</v>
      </c>
      <c r="B31" s="396"/>
    </row>
    <row r="32" spans="1:2" ht="18.75" customHeight="1">
      <c r="A32" s="328" t="s">
        <v>612</v>
      </c>
      <c r="B32" s="396"/>
    </row>
    <row r="33" spans="1:2" ht="18.75" customHeight="1">
      <c r="A33" s="465" t="s">
        <v>613</v>
      </c>
      <c r="B33" s="465"/>
    </row>
    <row r="34" spans="1:2" ht="18.75" customHeight="1">
      <c r="A34" s="468" t="s">
        <v>608</v>
      </c>
      <c r="B34" s="468"/>
    </row>
    <row r="35" spans="1:2" ht="18.75" customHeight="1">
      <c r="A35" s="328" t="s">
        <v>655</v>
      </c>
      <c r="B35" s="396"/>
    </row>
    <row r="36" spans="1:2" ht="18.75" customHeight="1">
      <c r="A36" s="328" t="s">
        <v>656</v>
      </c>
      <c r="B36" s="396"/>
    </row>
    <row r="37" spans="1:2" ht="18.75" customHeight="1">
      <c r="A37" s="328" t="s">
        <v>657</v>
      </c>
      <c r="B37" s="396"/>
    </row>
    <row r="38" spans="1:2" ht="18.75" customHeight="1">
      <c r="A38" s="465" t="s">
        <v>609</v>
      </c>
      <c r="B38" s="465"/>
    </row>
    <row r="39" spans="1:2" ht="18.75" customHeight="1">
      <c r="A39" s="328" t="s">
        <v>658</v>
      </c>
      <c r="B39" s="396"/>
    </row>
    <row r="40" spans="1:2" ht="18.75" customHeight="1">
      <c r="A40" s="328" t="s">
        <v>657</v>
      </c>
      <c r="B40" s="396"/>
    </row>
  </sheetData>
  <sheetProtection algorithmName="SHA-512" hashValue="tU+VFY8sON8eiwl5m+rU7EfrclXTpd0iBX8m6zszCkICuBaNL4nlm4byuHluQCoERCcq+j5x4CSAQIXFN4FMUA==" saltValue="ZmuS/55x/WLRrDAPy+qN9A==" spinCount="100000" sheet="1" objects="1" scenarios="1" formatCells="0" formatColumns="0" formatRows="0"/>
  <mergeCells count="7">
    <mergeCell ref="A38:B38"/>
    <mergeCell ref="A3:B3"/>
    <mergeCell ref="A34:B34"/>
    <mergeCell ref="A20:B20"/>
    <mergeCell ref="A23:B23"/>
    <mergeCell ref="A28:B28"/>
    <mergeCell ref="A33:B33"/>
  </mergeCells>
  <pageMargins left="1.1023622047244095" right="0.31496062992125984" top="0.74803149606299213" bottom="0.74803149606299213" header="0.31496062992125984" footer="0.31496062992125984"/>
  <pageSetup paperSize="9" scale="7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view="pageBreakPreview" zoomScaleNormal="100" zoomScaleSheetLayoutView="100" workbookViewId="0">
      <selection activeCell="F19" sqref="F19"/>
    </sheetView>
  </sheetViews>
  <sheetFormatPr defaultRowHeight="15"/>
  <cols>
    <col min="1" max="1" width="40.42578125" bestFit="1" customWidth="1"/>
    <col min="2" max="3" width="18" bestFit="1" customWidth="1"/>
    <col min="4" max="4" width="14.140625" bestFit="1" customWidth="1"/>
  </cols>
  <sheetData>
    <row r="1" spans="1:4">
      <c r="D1" s="146" t="s">
        <v>646</v>
      </c>
    </row>
    <row r="2" spans="1:4" ht="47.25" customHeight="1">
      <c r="A2" s="526" t="str">
        <f>"Расчёт расходов на оплату услуг ПАО «ФСК ЕЭС» для "&amp;'Пр6 Справочник'!B5&amp;" на "&amp;'Пр6 Справочник'!B8&amp;" год"</f>
        <v>Расчёт расходов на оплату услуг ПАО «ФСК ЕЭС» для 0 на 2017 год</v>
      </c>
      <c r="B2" s="526"/>
      <c r="C2" s="526"/>
      <c r="D2" s="526"/>
    </row>
    <row r="3" spans="1:4" ht="31.5">
      <c r="A3" s="85" t="s">
        <v>185</v>
      </c>
      <c r="B3" s="151" t="str">
        <f>"1 полугодие "&amp;'Пр6 Справочник'!B8&amp;" года"</f>
        <v>1 полугодие 2017 года</v>
      </c>
      <c r="C3" s="151" t="str">
        <f>"2 полугодие "&amp;'Пр6 Справочник'!B8&amp;" года"</f>
        <v>2 полугодие 2017 года</v>
      </c>
      <c r="D3" s="85" t="str">
        <f>'Пр6 Справочник'!B8&amp;" год"</f>
        <v>2017 год</v>
      </c>
    </row>
    <row r="4" spans="1:4" ht="21" customHeight="1">
      <c r="A4" s="4" t="s">
        <v>186</v>
      </c>
      <c r="B4" s="458">
        <v>0</v>
      </c>
      <c r="C4" s="458">
        <v>0</v>
      </c>
      <c r="D4" s="458">
        <v>0</v>
      </c>
    </row>
    <row r="5" spans="1:4" ht="21" customHeight="1">
      <c r="A5" s="4" t="s">
        <v>187</v>
      </c>
      <c r="B5" s="458">
        <v>0</v>
      </c>
      <c r="C5" s="458">
        <v>0</v>
      </c>
      <c r="D5" s="152">
        <f>B5+C5</f>
        <v>0</v>
      </c>
    </row>
    <row r="6" spans="1:4" ht="21" customHeight="1">
      <c r="A6" s="4" t="s">
        <v>189</v>
      </c>
      <c r="B6" s="420">
        <v>0</v>
      </c>
      <c r="C6" s="420">
        <v>0</v>
      </c>
      <c r="D6" s="525"/>
    </row>
    <row r="7" spans="1:4" ht="21" customHeight="1">
      <c r="A7" s="4" t="s">
        <v>190</v>
      </c>
      <c r="B7" s="420">
        <v>0</v>
      </c>
      <c r="C7" s="420">
        <v>0</v>
      </c>
      <c r="D7" s="525"/>
    </row>
    <row r="8" spans="1:4" ht="21" customHeight="1">
      <c r="A8" s="4" t="s">
        <v>188</v>
      </c>
      <c r="B8" s="12">
        <f>B4*B7*6/1000+B5*B6</f>
        <v>0</v>
      </c>
      <c r="C8" s="12">
        <f>C4*C7*6/1000+C5*C6</f>
        <v>0</v>
      </c>
      <c r="D8" s="12">
        <f>C8+B8</f>
        <v>0</v>
      </c>
    </row>
    <row r="9" spans="1:4" ht="24" customHeight="1">
      <c r="A9" s="527" t="s">
        <v>191</v>
      </c>
      <c r="B9" s="527"/>
      <c r="C9" s="527"/>
      <c r="D9" s="527"/>
    </row>
    <row r="10" spans="1:4" ht="24" customHeight="1">
      <c r="A10" s="527" t="s">
        <v>192</v>
      </c>
      <c r="B10" s="527"/>
      <c r="C10" s="527"/>
      <c r="D10" s="527"/>
    </row>
  </sheetData>
  <sheetProtection algorithmName="SHA-512" hashValue="iWPvg2XFNaveS6rU/3sVHQYAZQh8BVutovrd8LiNlR7VJfsvRkuOOK3YwTfDqhrH/ZPsJ7yNPGMqdiVrO+73Sg==" saltValue="mhNVyaXO1hyK1Agea31pAg==" spinCount="100000" sheet="1" objects="1" scenarios="1" formatCells="0" formatColumns="0" formatRows="0"/>
  <mergeCells count="4">
    <mergeCell ref="D6:D7"/>
    <mergeCell ref="A2:D2"/>
    <mergeCell ref="A9:D9"/>
    <mergeCell ref="A10:D10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topLeftCell="A7" zoomScale="90" zoomScaleNormal="100" zoomScaleSheetLayoutView="90" workbookViewId="0">
      <selection activeCell="G9" sqref="G9"/>
    </sheetView>
  </sheetViews>
  <sheetFormatPr defaultColWidth="9.140625" defaultRowHeight="15" outlineLevelCol="1"/>
  <cols>
    <col min="1" max="1" width="6.28515625" style="146" bestFit="1" customWidth="1"/>
    <col min="2" max="2" width="42.5703125" style="146" bestFit="1" customWidth="1"/>
    <col min="3" max="3" width="17.28515625" style="146" hidden="1" customWidth="1" outlineLevel="1"/>
    <col min="4" max="4" width="17.28515625" style="146" customWidth="1" collapsed="1"/>
    <col min="5" max="5" width="17.28515625" style="146" hidden="1" customWidth="1" outlineLevel="1"/>
    <col min="6" max="6" width="17.28515625" style="146" customWidth="1" collapsed="1"/>
    <col min="7" max="7" width="17.28515625" style="146" customWidth="1"/>
    <col min="8" max="9" width="17.28515625" style="146" hidden="1" customWidth="1" outlineLevel="1"/>
    <col min="10" max="10" width="0" style="146" hidden="1" customWidth="1" outlineLevel="1"/>
    <col min="11" max="11" width="9.140625" style="146" collapsed="1"/>
    <col min="12" max="16384" width="9.140625" style="146"/>
  </cols>
  <sheetData>
    <row r="1" spans="1:10">
      <c r="G1" s="352" t="s">
        <v>647</v>
      </c>
    </row>
    <row r="2" spans="1:10">
      <c r="B2" s="445"/>
      <c r="C2" s="445"/>
      <c r="D2" s="445"/>
      <c r="E2" s="445"/>
      <c r="F2" s="445"/>
      <c r="G2" s="417" t="s">
        <v>193</v>
      </c>
      <c r="H2" s="445"/>
      <c r="I2" s="445"/>
      <c r="J2" s="445"/>
    </row>
    <row r="3" spans="1:10">
      <c r="A3" s="528" t="str">
        <f>"Расходы из себестоимости "&amp;'Пр6 Справочник'!B5&amp;" на "&amp;'Пр6 Справочник'!B8&amp;" год"</f>
        <v>Расходы из себестоимости 0 на 2017 год</v>
      </c>
      <c r="B3" s="528"/>
      <c r="C3" s="528"/>
      <c r="D3" s="528"/>
      <c r="E3" s="528"/>
      <c r="F3" s="528"/>
      <c r="G3" s="528"/>
      <c r="H3" s="528"/>
      <c r="I3" s="528"/>
      <c r="J3" s="528"/>
    </row>
    <row r="4" spans="1:10">
      <c r="A4" s="529" t="s">
        <v>153</v>
      </c>
      <c r="B4" s="529"/>
      <c r="C4" s="529"/>
      <c r="D4" s="529"/>
      <c r="E4" s="529"/>
      <c r="F4" s="529"/>
      <c r="G4" s="529"/>
      <c r="H4" s="529"/>
      <c r="I4" s="529"/>
      <c r="J4" s="529"/>
    </row>
    <row r="5" spans="1:10" s="155" customFormat="1">
      <c r="A5" s="531" t="s">
        <v>3</v>
      </c>
      <c r="B5" s="531" t="s">
        <v>194</v>
      </c>
      <c r="C5" s="531" t="str">
        <f>'Пр7 Смета98эВэкспертное'!D3</f>
        <v>2015 год</v>
      </c>
      <c r="D5" s="531"/>
      <c r="E5" s="531"/>
      <c r="F5" s="154" t="str">
        <f>'Пр7 Смета98эВэкспертное'!G3</f>
        <v>2016 год</v>
      </c>
      <c r="G5" s="530" t="str">
        <f>'Пр7 Смета98эВэкспертное'!H3</f>
        <v>2017 год</v>
      </c>
      <c r="H5" s="530"/>
      <c r="I5" s="530"/>
      <c r="J5" s="530"/>
    </row>
    <row r="6" spans="1:10" s="155" customFormat="1" ht="30" customHeight="1">
      <c r="A6" s="531"/>
      <c r="B6" s="531"/>
      <c r="C6" s="531" t="str">
        <f>'Пр7 Смета98эВэкспертное'!D4</f>
        <v>Утверждено РЭК</v>
      </c>
      <c r="D6" s="532" t="str">
        <f>'Пр7 Смета98эВэкспертное'!E5</f>
        <v>Факт</v>
      </c>
      <c r="E6" s="532" t="str">
        <f>'Пр7 Смета98эВэкспертное'!F5</f>
        <v>Отклонение</v>
      </c>
      <c r="F6" s="531" t="str">
        <f>'Пр7 Смета98эВэкспертное'!G4</f>
        <v>Утверждено РЭК</v>
      </c>
      <c r="G6" s="531" t="str">
        <f>'Пр7 Смета98эВэкспертное'!H4</f>
        <v>Предложение предприятия</v>
      </c>
      <c r="H6" s="530" t="str">
        <f>'Пр7 Смета98эВэкспертное'!I4</f>
        <v>Предложение РЭК</v>
      </c>
      <c r="I6" s="530"/>
      <c r="J6" s="530"/>
    </row>
    <row r="7" spans="1:10" s="155" customFormat="1">
      <c r="A7" s="531"/>
      <c r="B7" s="531"/>
      <c r="C7" s="531"/>
      <c r="D7" s="532"/>
      <c r="E7" s="532"/>
      <c r="F7" s="531"/>
      <c r="G7" s="531"/>
      <c r="H7" s="154" t="str">
        <f>'Пр7 Смета98эВэкспертное'!I5</f>
        <v>Всего</v>
      </c>
      <c r="I7" s="156" t="str">
        <f>'Пр7 Смета98эВэкспертное'!J5</f>
        <v>Корректировка</v>
      </c>
      <c r="J7" s="157" t="str">
        <f>'Пр7 Смета98эВэкспертное'!K5</f>
        <v>Рост</v>
      </c>
    </row>
    <row r="8" spans="1:10" ht="17.25" customHeight="1">
      <c r="A8" s="158">
        <v>1</v>
      </c>
      <c r="B8" s="158">
        <f>A8+1</f>
        <v>2</v>
      </c>
      <c r="C8" s="158">
        <f t="shared" ref="C8:J8" si="0">B8+1</f>
        <v>3</v>
      </c>
      <c r="D8" s="158">
        <f t="shared" si="0"/>
        <v>4</v>
      </c>
      <c r="E8" s="158">
        <f t="shared" si="0"/>
        <v>5</v>
      </c>
      <c r="F8" s="158">
        <f t="shared" si="0"/>
        <v>6</v>
      </c>
      <c r="G8" s="158">
        <f t="shared" si="0"/>
        <v>7</v>
      </c>
      <c r="H8" s="158">
        <f t="shared" si="0"/>
        <v>8</v>
      </c>
      <c r="I8" s="158">
        <f t="shared" si="0"/>
        <v>9</v>
      </c>
      <c r="J8" s="158">
        <f t="shared" si="0"/>
        <v>10</v>
      </c>
    </row>
    <row r="9" spans="1:10" ht="18.75" customHeight="1">
      <c r="A9" s="159" t="s">
        <v>297</v>
      </c>
      <c r="B9" s="160" t="s">
        <v>195</v>
      </c>
      <c r="C9" s="160"/>
      <c r="D9" s="161"/>
      <c r="E9" s="161"/>
      <c r="F9" s="161"/>
      <c r="G9" s="161"/>
      <c r="H9" s="161"/>
      <c r="I9" s="162">
        <f>G9-H9</f>
        <v>0</v>
      </c>
      <c r="J9" s="364" t="e">
        <f>H9/F9-1</f>
        <v>#DIV/0!</v>
      </c>
    </row>
    <row r="10" spans="1:10" ht="18.75" customHeight="1">
      <c r="A10" s="159" t="s">
        <v>301</v>
      </c>
      <c r="B10" s="160" t="s">
        <v>196</v>
      </c>
      <c r="C10" s="407">
        <f>'Пр7 Смета98эВэкспертное'!D16</f>
        <v>0</v>
      </c>
      <c r="D10" s="407">
        <f>'Пр7 Смета98эВэкспертное'!E16</f>
        <v>0</v>
      </c>
      <c r="E10" s="162">
        <f>'Пр7 Смета98эВэкспертное'!F16</f>
        <v>0</v>
      </c>
      <c r="F10" s="407">
        <f>'Пр7 Смета98эВэкспертное'!G16</f>
        <v>0</v>
      </c>
      <c r="G10" s="407">
        <f>'Пр7 Смета98эВэкспертное'!H16</f>
        <v>0</v>
      </c>
      <c r="H10" s="407">
        <f>'Пр7 Смета98эВэкспертное'!I16</f>
        <v>0</v>
      </c>
      <c r="I10" s="162">
        <f t="shared" ref="I10:I39" si="1">G10-H10</f>
        <v>0</v>
      </c>
      <c r="J10" s="364" t="e">
        <f t="shared" ref="J10:J39" si="2">H10/F10-1</f>
        <v>#DIV/0!</v>
      </c>
    </row>
    <row r="11" spans="1:10" ht="18.75" customHeight="1">
      <c r="A11" s="159" t="s">
        <v>308</v>
      </c>
      <c r="B11" s="160" t="s">
        <v>197</v>
      </c>
      <c r="C11" s="407">
        <f>'Пр7 Смета98эВэкспертное'!D17</f>
        <v>0</v>
      </c>
      <c r="D11" s="407">
        <f>'Пр7 Смета98эВэкспертное'!E17</f>
        <v>0</v>
      </c>
      <c r="E11" s="162">
        <f>'Пр7 Смета98эВэкспертное'!F17</f>
        <v>0</v>
      </c>
      <c r="F11" s="407">
        <f>'Пр7 Смета98эВэкспертное'!G17</f>
        <v>0</v>
      </c>
      <c r="G11" s="407">
        <f>'Пр7 Смета98эВэкспертное'!H17</f>
        <v>0</v>
      </c>
      <c r="H11" s="407">
        <f>'Пр7 Смета98эВэкспертное'!I17</f>
        <v>0</v>
      </c>
      <c r="I11" s="162">
        <f t="shared" si="1"/>
        <v>0</v>
      </c>
      <c r="J11" s="364" t="e">
        <f t="shared" si="2"/>
        <v>#DIV/0!</v>
      </c>
    </row>
    <row r="12" spans="1:10" ht="18.75" customHeight="1">
      <c r="A12" s="159" t="s">
        <v>310</v>
      </c>
      <c r="B12" s="160" t="s">
        <v>198</v>
      </c>
      <c r="C12" s="162"/>
      <c r="D12" s="162"/>
      <c r="E12" s="162"/>
      <c r="F12" s="162"/>
      <c r="G12" s="162"/>
      <c r="H12" s="162"/>
      <c r="I12" s="162">
        <f t="shared" si="1"/>
        <v>0</v>
      </c>
      <c r="J12" s="364" t="e">
        <f t="shared" si="2"/>
        <v>#DIV/0!</v>
      </c>
    </row>
    <row r="13" spans="1:10" ht="18.75" customHeight="1">
      <c r="A13" s="159" t="s">
        <v>127</v>
      </c>
      <c r="B13" s="160" t="s">
        <v>199</v>
      </c>
      <c r="C13" s="162">
        <f t="shared" ref="C13:H13" si="3">C14+C17</f>
        <v>0</v>
      </c>
      <c r="D13" s="162">
        <f t="shared" si="3"/>
        <v>0</v>
      </c>
      <c r="E13" s="162">
        <f t="shared" si="3"/>
        <v>0</v>
      </c>
      <c r="F13" s="162">
        <f t="shared" si="3"/>
        <v>0</v>
      </c>
      <c r="G13" s="162">
        <f t="shared" si="3"/>
        <v>0</v>
      </c>
      <c r="H13" s="162">
        <f t="shared" si="3"/>
        <v>0</v>
      </c>
      <c r="I13" s="162">
        <f t="shared" si="1"/>
        <v>0</v>
      </c>
      <c r="J13" s="364" t="e">
        <f t="shared" si="2"/>
        <v>#DIV/0!</v>
      </c>
    </row>
    <row r="14" spans="1:10" ht="18.75" customHeight="1">
      <c r="A14" s="159" t="s">
        <v>200</v>
      </c>
      <c r="B14" s="160" t="s">
        <v>201</v>
      </c>
      <c r="C14" s="162">
        <f t="shared" ref="C14:H14" si="4">C15+C16</f>
        <v>0</v>
      </c>
      <c r="D14" s="162">
        <f t="shared" si="4"/>
        <v>0</v>
      </c>
      <c r="E14" s="162">
        <f t="shared" si="4"/>
        <v>0</v>
      </c>
      <c r="F14" s="162">
        <f t="shared" si="4"/>
        <v>0</v>
      </c>
      <c r="G14" s="162">
        <f t="shared" si="4"/>
        <v>0</v>
      </c>
      <c r="H14" s="162">
        <f t="shared" si="4"/>
        <v>0</v>
      </c>
      <c r="I14" s="162">
        <f t="shared" si="1"/>
        <v>0</v>
      </c>
      <c r="J14" s="364" t="e">
        <f t="shared" si="2"/>
        <v>#DIV/0!</v>
      </c>
    </row>
    <row r="15" spans="1:10" ht="18.75" customHeight="1">
      <c r="A15" s="163" t="s">
        <v>202</v>
      </c>
      <c r="B15" s="160" t="s">
        <v>203</v>
      </c>
      <c r="C15" s="407">
        <f>'Пр7 Смета98эВэкспертное'!D33+'Пр7 Смета98эВэкспертное'!D41</f>
        <v>0</v>
      </c>
      <c r="D15" s="407">
        <f>'Пр7 Смета98эВэкспертное'!E33+'Пр7 Смета98эВэкспертное'!E41</f>
        <v>0</v>
      </c>
      <c r="E15" s="162">
        <f>'Пр7 Смета98эВэкспертное'!F33+'Пр7 Смета98эВэкспертное'!F41</f>
        <v>0</v>
      </c>
      <c r="F15" s="407">
        <f>'Пр7 Смета98эВэкспертное'!G33+'Пр7 Смета98эВэкспертное'!G41</f>
        <v>0</v>
      </c>
      <c r="G15" s="407">
        <f>'Пр7 Смета98эВэкспертное'!H33+'Пр7 Смета98эВэкспертное'!H41</f>
        <v>0</v>
      </c>
      <c r="H15" s="407">
        <f>'Пр7 Смета98эВэкспертное'!I33+'Пр7 Смета98эВэкспертное'!I41</f>
        <v>0</v>
      </c>
      <c r="I15" s="162">
        <f t="shared" si="1"/>
        <v>0</v>
      </c>
      <c r="J15" s="364" t="e">
        <f t="shared" si="2"/>
        <v>#DIV/0!</v>
      </c>
    </row>
    <row r="16" spans="1:10" ht="18.75" customHeight="1">
      <c r="A16" s="159" t="s">
        <v>204</v>
      </c>
      <c r="B16" s="160" t="s">
        <v>205</v>
      </c>
      <c r="C16" s="407">
        <f>'Пр7 Смета98эВэкспертное'!D82</f>
        <v>0</v>
      </c>
      <c r="D16" s="407">
        <f>'Пр7 Смета98эВэкспертное'!E82</f>
        <v>0</v>
      </c>
      <c r="E16" s="162">
        <f>'Пр7 Смета98эВэкспертное'!F82</f>
        <v>0</v>
      </c>
      <c r="F16" s="407">
        <f>'Пр7 Смета98эВэкспертное'!G82</f>
        <v>0</v>
      </c>
      <c r="G16" s="407">
        <f>'Пр7 Смета98эВэкспертное'!H82</f>
        <v>0</v>
      </c>
      <c r="H16" s="407">
        <f>'Пр7 Смета98эВэкспертное'!I82</f>
        <v>0</v>
      </c>
      <c r="I16" s="162">
        <f t="shared" si="1"/>
        <v>0</v>
      </c>
      <c r="J16" s="364" t="e">
        <f t="shared" si="2"/>
        <v>#DIV/0!</v>
      </c>
    </row>
    <row r="17" spans="1:10" ht="18.75" customHeight="1">
      <c r="A17" s="159" t="s">
        <v>206</v>
      </c>
      <c r="B17" s="160" t="s">
        <v>207</v>
      </c>
      <c r="C17" s="407">
        <f>'Пр7 Смета98эВэкспертное'!D34+'Пр7 Смета98эВэкспертное'!D42</f>
        <v>0</v>
      </c>
      <c r="D17" s="407">
        <f>'Пр7 Смета98эВэкспертное'!E34+'Пр7 Смета98эВэкспертное'!E42</f>
        <v>0</v>
      </c>
      <c r="E17" s="162">
        <f>'Пр7 Смета98эВэкспертное'!F34+'Пр7 Смета98эВэкспертное'!F42</f>
        <v>0</v>
      </c>
      <c r="F17" s="407">
        <f>'Пр7 Смета98эВэкспертное'!G34+'Пр7 Смета98эВэкспертное'!G42</f>
        <v>0</v>
      </c>
      <c r="G17" s="407">
        <f>'Пр7 Смета98эВэкспертное'!H34+'Пр7 Смета98эВэкспертное'!H42</f>
        <v>0</v>
      </c>
      <c r="H17" s="407">
        <f>'Пр7 Смета98эВэкспертное'!I34+'Пр7 Смета98эВэкспертное'!I42</f>
        <v>0</v>
      </c>
      <c r="I17" s="162">
        <f t="shared" si="1"/>
        <v>0</v>
      </c>
      <c r="J17" s="364" t="e">
        <f t="shared" si="2"/>
        <v>#DIV/0!</v>
      </c>
    </row>
    <row r="18" spans="1:10" ht="18.75" customHeight="1">
      <c r="A18" s="159" t="s">
        <v>135</v>
      </c>
      <c r="B18" s="160" t="s">
        <v>208</v>
      </c>
      <c r="C18" s="407">
        <f>'Пр7 Смета98эВэкспертное'!D18</f>
        <v>0</v>
      </c>
      <c r="D18" s="407">
        <f>'Пр7 Смета98эВэкспертное'!E18</f>
        <v>0</v>
      </c>
      <c r="E18" s="162">
        <f>'Пр7 Смета98эВэкспертное'!F18</f>
        <v>0</v>
      </c>
      <c r="F18" s="407">
        <f>'Пр7 Смета98эВэкспертное'!G18</f>
        <v>0</v>
      </c>
      <c r="G18" s="407">
        <f>'Пр7 Смета98эВэкспертное'!H18</f>
        <v>0</v>
      </c>
      <c r="H18" s="407">
        <f>'Пр7 Смета98эВэкспертное'!I18</f>
        <v>0</v>
      </c>
      <c r="I18" s="162">
        <f t="shared" si="1"/>
        <v>0</v>
      </c>
      <c r="J18" s="364" t="e">
        <f t="shared" si="2"/>
        <v>#DIV/0!</v>
      </c>
    </row>
    <row r="19" spans="1:10" ht="18.75" customHeight="1">
      <c r="A19" s="159" t="s">
        <v>662</v>
      </c>
      <c r="B19" s="160" t="s">
        <v>209</v>
      </c>
      <c r="C19" s="407">
        <f>'Пр7 Смета98эВэкспертное'!D53</f>
        <v>0</v>
      </c>
      <c r="D19" s="407">
        <f>'Пр7 Смета98эВэкспертное'!E53</f>
        <v>0</v>
      </c>
      <c r="E19" s="162">
        <f>'Пр7 Смета98эВэкспертное'!F53</f>
        <v>0</v>
      </c>
      <c r="F19" s="407">
        <f>'Пр7 Смета98эВэкспертное'!G53</f>
        <v>0</v>
      </c>
      <c r="G19" s="407">
        <f>'Пр7 Смета98эВэкспертное'!H53</f>
        <v>0</v>
      </c>
      <c r="H19" s="407">
        <f>'Пр7 Смета98эВэкспертное'!I53</f>
        <v>0</v>
      </c>
      <c r="I19" s="162">
        <f t="shared" si="1"/>
        <v>0</v>
      </c>
      <c r="J19" s="364" t="e">
        <f t="shared" si="2"/>
        <v>#DIV/0!</v>
      </c>
    </row>
    <row r="20" spans="1:10" ht="18.75" customHeight="1">
      <c r="A20" s="159" t="s">
        <v>663</v>
      </c>
      <c r="B20" s="160" t="s">
        <v>210</v>
      </c>
      <c r="C20" s="407">
        <f>'Пр7 Смета98эВэкспертное'!D57</f>
        <v>0</v>
      </c>
      <c r="D20" s="407">
        <f>'Пр7 Смета98эВэкспертное'!E57</f>
        <v>0</v>
      </c>
      <c r="E20" s="162">
        <f>'Пр7 Смета98эВэкспертное'!F57</f>
        <v>0</v>
      </c>
      <c r="F20" s="407">
        <f>'Пр7 Смета98эВэкспертное'!G57</f>
        <v>0</v>
      </c>
      <c r="G20" s="407">
        <f>'Пр7 Смета98эВэкспертное'!H57</f>
        <v>0</v>
      </c>
      <c r="H20" s="407">
        <f>'Пр7 Смета98эВэкспертное'!I57</f>
        <v>0</v>
      </c>
      <c r="I20" s="162">
        <f t="shared" si="1"/>
        <v>0</v>
      </c>
      <c r="J20" s="364" t="e">
        <f t="shared" si="2"/>
        <v>#DIV/0!</v>
      </c>
    </row>
    <row r="21" spans="1:10" ht="18.75" customHeight="1">
      <c r="A21" s="159" t="s">
        <v>140</v>
      </c>
      <c r="B21" s="160" t="s">
        <v>211</v>
      </c>
      <c r="C21" s="407">
        <f t="shared" ref="C21:H21" si="5">SUM(C22:C28,C31)</f>
        <v>0</v>
      </c>
      <c r="D21" s="407">
        <f t="shared" si="5"/>
        <v>0</v>
      </c>
      <c r="E21" s="162">
        <f t="shared" si="5"/>
        <v>0</v>
      </c>
      <c r="F21" s="407">
        <f t="shared" si="5"/>
        <v>0</v>
      </c>
      <c r="G21" s="407">
        <f t="shared" si="5"/>
        <v>0</v>
      </c>
      <c r="H21" s="407">
        <f t="shared" si="5"/>
        <v>0</v>
      </c>
      <c r="I21" s="162">
        <f t="shared" si="1"/>
        <v>0</v>
      </c>
      <c r="J21" s="364" t="e">
        <f t="shared" si="2"/>
        <v>#DIV/0!</v>
      </c>
    </row>
    <row r="22" spans="1:10" ht="18.75" customHeight="1">
      <c r="A22" s="159" t="s">
        <v>212</v>
      </c>
      <c r="B22" s="160" t="s">
        <v>213</v>
      </c>
      <c r="C22" s="162"/>
      <c r="D22" s="162"/>
      <c r="E22" s="162"/>
      <c r="F22" s="162"/>
      <c r="G22" s="162"/>
      <c r="H22" s="162"/>
      <c r="I22" s="162">
        <f t="shared" si="1"/>
        <v>0</v>
      </c>
      <c r="J22" s="364" t="e">
        <f t="shared" si="2"/>
        <v>#DIV/0!</v>
      </c>
    </row>
    <row r="23" spans="1:10" ht="18.75" customHeight="1">
      <c r="A23" s="159" t="s">
        <v>214</v>
      </c>
      <c r="B23" s="160" t="s">
        <v>215</v>
      </c>
      <c r="C23" s="407">
        <f>'Пр7 Смета98эВэкспертное'!D35</f>
        <v>0</v>
      </c>
      <c r="D23" s="407">
        <f>'Пр7 Смета98эВэкспертное'!E35</f>
        <v>0</v>
      </c>
      <c r="E23" s="162">
        <f>'Пр7 Смета98эВэкспертное'!F35</f>
        <v>0</v>
      </c>
      <c r="F23" s="407">
        <f>'Пр7 Смета98эВэкспертное'!G35</f>
        <v>0</v>
      </c>
      <c r="G23" s="407">
        <f>'Пр7 Смета98эВэкспертное'!H35</f>
        <v>0</v>
      </c>
      <c r="H23" s="407">
        <f>'Пр7 Смета98эВэкспертное'!I35</f>
        <v>0</v>
      </c>
      <c r="I23" s="162">
        <f t="shared" si="1"/>
        <v>0</v>
      </c>
      <c r="J23" s="364" t="e">
        <f t="shared" si="2"/>
        <v>#DIV/0!</v>
      </c>
    </row>
    <row r="24" spans="1:10" ht="30">
      <c r="A24" s="159" t="s">
        <v>216</v>
      </c>
      <c r="B24" s="160" t="s">
        <v>217</v>
      </c>
      <c r="C24" s="407">
        <f>'Пр7 Смета98эВэкспертное'!D52</f>
        <v>0</v>
      </c>
      <c r="D24" s="407">
        <f>'Пр7 Смета98эВэкспертное'!E52</f>
        <v>0</v>
      </c>
      <c r="E24" s="162">
        <f>'Пр7 Смета98эВэкспертное'!F52</f>
        <v>0</v>
      </c>
      <c r="F24" s="407">
        <f>'Пр7 Смета98эВэкспертное'!G52</f>
        <v>0</v>
      </c>
      <c r="G24" s="407">
        <f>'Пр7 Смета98эВэкспертное'!H52</f>
        <v>0</v>
      </c>
      <c r="H24" s="407">
        <f>'Пр7 Смета98эВэкспертное'!I52</f>
        <v>0</v>
      </c>
      <c r="I24" s="162">
        <f t="shared" si="1"/>
        <v>0</v>
      </c>
      <c r="J24" s="364" t="e">
        <f t="shared" si="2"/>
        <v>#DIV/0!</v>
      </c>
    </row>
    <row r="25" spans="1:10" ht="30">
      <c r="A25" s="159" t="s">
        <v>218</v>
      </c>
      <c r="B25" s="160" t="s">
        <v>219</v>
      </c>
      <c r="C25" s="407">
        <f>'Пр7 Смета98эВэкспертное'!D40</f>
        <v>0</v>
      </c>
      <c r="D25" s="407">
        <f>'Пр7 Смета98эВэкспертное'!E40</f>
        <v>0</v>
      </c>
      <c r="E25" s="162">
        <f>'Пр7 Смета98эВэкспертное'!F40</f>
        <v>0</v>
      </c>
      <c r="F25" s="407">
        <f>'Пр7 Смета98эВэкспертное'!G40</f>
        <v>0</v>
      </c>
      <c r="G25" s="407">
        <f>'Пр7 Смета98эВэкспертное'!H40</f>
        <v>0</v>
      </c>
      <c r="H25" s="407">
        <f>'Пр7 Смета98эВэкспертное'!I40</f>
        <v>0</v>
      </c>
      <c r="I25" s="162">
        <f t="shared" si="1"/>
        <v>0</v>
      </c>
      <c r="J25" s="364" t="e">
        <f t="shared" si="2"/>
        <v>#DIV/0!</v>
      </c>
    </row>
    <row r="26" spans="1:10" ht="30">
      <c r="A26" s="159" t="s">
        <v>220</v>
      </c>
      <c r="B26" s="160" t="s">
        <v>221</v>
      </c>
      <c r="C26" s="407">
        <f>'Пр7 Смета98эВэкспертное'!D22</f>
        <v>0</v>
      </c>
      <c r="D26" s="407">
        <f>'Пр7 Смета98эВэкспертное'!E22</f>
        <v>0</v>
      </c>
      <c r="E26" s="164">
        <f>'Пр7 Смета98эВэкспертное'!F22</f>
        <v>0</v>
      </c>
      <c r="F26" s="407">
        <f>'Пр7 Смета98эВэкспертное'!G22</f>
        <v>0</v>
      </c>
      <c r="G26" s="407">
        <f>'Пр7 Смета98эВэкспертное'!H22</f>
        <v>0</v>
      </c>
      <c r="H26" s="407">
        <f>'Пр7 Смета98эВэкспертное'!I22</f>
        <v>0</v>
      </c>
      <c r="I26" s="162">
        <f t="shared" si="1"/>
        <v>0</v>
      </c>
      <c r="J26" s="364" t="e">
        <f t="shared" si="2"/>
        <v>#DIV/0!</v>
      </c>
    </row>
    <row r="27" spans="1:10" ht="18" customHeight="1">
      <c r="A27" s="165" t="s">
        <v>222</v>
      </c>
      <c r="B27" s="160" t="s">
        <v>223</v>
      </c>
      <c r="C27" s="164"/>
      <c r="D27" s="164"/>
      <c r="E27" s="164"/>
      <c r="F27" s="164"/>
      <c r="G27" s="164"/>
      <c r="H27" s="164"/>
      <c r="I27" s="162">
        <f t="shared" si="1"/>
        <v>0</v>
      </c>
      <c r="J27" s="364" t="e">
        <f t="shared" si="2"/>
        <v>#DIV/0!</v>
      </c>
    </row>
    <row r="28" spans="1:10" ht="30">
      <c r="A28" s="159" t="s">
        <v>224</v>
      </c>
      <c r="B28" s="160" t="s">
        <v>225</v>
      </c>
      <c r="C28" s="407">
        <f t="shared" ref="C28:H28" si="6">SUM(C29:C30)</f>
        <v>0</v>
      </c>
      <c r="D28" s="407">
        <f t="shared" si="6"/>
        <v>0</v>
      </c>
      <c r="E28" s="162">
        <f t="shared" si="6"/>
        <v>0</v>
      </c>
      <c r="F28" s="407">
        <f t="shared" si="6"/>
        <v>0</v>
      </c>
      <c r="G28" s="407">
        <f t="shared" si="6"/>
        <v>0</v>
      </c>
      <c r="H28" s="407">
        <f t="shared" si="6"/>
        <v>0</v>
      </c>
      <c r="I28" s="162">
        <f t="shared" si="1"/>
        <v>0</v>
      </c>
      <c r="J28" s="364" t="e">
        <f t="shared" si="2"/>
        <v>#DIV/0!</v>
      </c>
    </row>
    <row r="29" spans="1:10" ht="18.75" customHeight="1">
      <c r="A29" s="159" t="s">
        <v>226</v>
      </c>
      <c r="B29" s="160" t="s">
        <v>227</v>
      </c>
      <c r="C29" s="407">
        <f>'Пр7 Смета98эВэкспертное'!D45</f>
        <v>0</v>
      </c>
      <c r="D29" s="407">
        <f>'Пр7 Смета98эВэкспертное'!E45</f>
        <v>0</v>
      </c>
      <c r="E29" s="164">
        <f>'Пр7 Смета98эВэкспертное'!F45</f>
        <v>0</v>
      </c>
      <c r="F29" s="407">
        <f>'Пр7 Смета98эВэкспертное'!G45</f>
        <v>0</v>
      </c>
      <c r="G29" s="407">
        <f>'Пр7 Смета98эВэкспертное'!H45</f>
        <v>0</v>
      </c>
      <c r="H29" s="407">
        <f>'Пр7 Смета98эВэкспертное'!I45</f>
        <v>0</v>
      </c>
      <c r="I29" s="162">
        <f t="shared" si="1"/>
        <v>0</v>
      </c>
      <c r="J29" s="364" t="e">
        <f t="shared" si="2"/>
        <v>#DIV/0!</v>
      </c>
    </row>
    <row r="30" spans="1:10" ht="18.75" customHeight="1">
      <c r="A30" s="159" t="s">
        <v>228</v>
      </c>
      <c r="B30" s="160" t="s">
        <v>76</v>
      </c>
      <c r="C30" s="407">
        <f>'Пр7 Смета98эВэкспертное'!D46</f>
        <v>0</v>
      </c>
      <c r="D30" s="407">
        <f>'Пр7 Смета98эВэкспертное'!E46</f>
        <v>0</v>
      </c>
      <c r="E30" s="164">
        <f>'Пр7 Смета98эВэкспертное'!F46</f>
        <v>0</v>
      </c>
      <c r="F30" s="407">
        <f>'Пр7 Смета98эВэкспертное'!G46</f>
        <v>0</v>
      </c>
      <c r="G30" s="407">
        <f>'Пр7 Смета98эВэкспертное'!H46</f>
        <v>0</v>
      </c>
      <c r="H30" s="407">
        <f>'Пр7 Смета98эВэкспертное'!I46</f>
        <v>0</v>
      </c>
      <c r="I30" s="162">
        <f t="shared" si="1"/>
        <v>0</v>
      </c>
      <c r="J30" s="364" t="e">
        <f t="shared" si="2"/>
        <v>#DIV/0!</v>
      </c>
    </row>
    <row r="31" spans="1:10" ht="30">
      <c r="A31" s="391" t="s">
        <v>229</v>
      </c>
      <c r="B31" s="160" t="s">
        <v>230</v>
      </c>
      <c r="C31" s="162">
        <f t="shared" ref="C31:H31" si="7">SUM(C32:C33)</f>
        <v>0</v>
      </c>
      <c r="D31" s="162">
        <f t="shared" si="7"/>
        <v>0</v>
      </c>
      <c r="E31" s="162">
        <f t="shared" si="7"/>
        <v>0</v>
      </c>
      <c r="F31" s="162">
        <f t="shared" si="7"/>
        <v>0</v>
      </c>
      <c r="G31" s="162">
        <f t="shared" si="7"/>
        <v>0</v>
      </c>
      <c r="H31" s="162">
        <f t="shared" si="7"/>
        <v>0</v>
      </c>
      <c r="I31" s="162">
        <f t="shared" si="1"/>
        <v>0</v>
      </c>
      <c r="J31" s="364" t="e">
        <f t="shared" si="2"/>
        <v>#DIV/0!</v>
      </c>
    </row>
    <row r="32" spans="1:10" ht="18.75" customHeight="1">
      <c r="A32" s="391" t="s">
        <v>231</v>
      </c>
      <c r="B32" s="160" t="s">
        <v>232</v>
      </c>
      <c r="C32" s="407">
        <f>'Пр7 Смета98эВэкспертное'!D43</f>
        <v>0</v>
      </c>
      <c r="D32" s="407">
        <f>'Пр7 Смета98эВэкспертное'!E43</f>
        <v>0</v>
      </c>
      <c r="E32" s="164">
        <f>'Пр7 Смета98эВэкспертное'!F43</f>
        <v>0</v>
      </c>
      <c r="F32" s="407">
        <f>'Пр7 Смета98эВэкспертное'!G43</f>
        <v>0</v>
      </c>
      <c r="G32" s="407">
        <f>'Пр7 Смета98эВэкспертное'!H43</f>
        <v>0</v>
      </c>
      <c r="H32" s="407">
        <f>'Пр7 Смета98эВэкспертное'!I43</f>
        <v>0</v>
      </c>
      <c r="I32" s="162">
        <f t="shared" si="1"/>
        <v>0</v>
      </c>
      <c r="J32" s="364" t="e">
        <f t="shared" si="2"/>
        <v>#DIV/0!</v>
      </c>
    </row>
    <row r="33" spans="1:10" ht="18.75" customHeight="1">
      <c r="A33" s="391" t="s">
        <v>233</v>
      </c>
      <c r="B33" s="160" t="s">
        <v>234</v>
      </c>
      <c r="C33" s="407">
        <f>'Пр7 Смета98эВэкспертное'!D21-'Пр7 Смета98эВэкспертное'!D22-'Пр7 Смета98эВэкспертное'!D33-'Пр7 Смета98эВэкспертное'!D34-'Пр7 Смета98эВэкспертное'!D35</f>
        <v>0</v>
      </c>
      <c r="D33" s="407">
        <f>'Пр7 Смета98эВэкспертное'!E21-'Пр7 Смета98эВэкспертное'!E22-'Пр7 Смета98эВэкспертное'!E33-'Пр7 Смета98эВэкспертное'!E34-'Пр7 Смета98эВэкспертное'!E35</f>
        <v>0</v>
      </c>
      <c r="E33" s="164">
        <f>'Пр7 Смета98эВэкспертное'!F21-'Пр7 Смета98эВэкспертное'!F22-'Пр7 Смета98эВэкспертное'!F33-'Пр7 Смета98эВэкспертное'!F34-'Пр7 Смета98эВэкспертное'!F35</f>
        <v>0</v>
      </c>
      <c r="F33" s="407">
        <f>'Пр7 Смета98эВэкспертное'!G21-'Пр7 Смета98эВэкспертное'!G22-'Пр7 Смета98эВэкспертное'!G33-'Пр7 Смета98эВэкспертное'!G34-'Пр7 Смета98эВэкспертное'!G35</f>
        <v>0</v>
      </c>
      <c r="G33" s="407">
        <f>'Пр7 Смета98эВэкспертное'!H21-'Пр7 Смета98эВэкспертное'!H22-'Пр7 Смета98эВэкспертное'!H33-'Пр7 Смета98эВэкспертное'!H34-'Пр7 Смета98эВэкспертное'!H35</f>
        <v>0</v>
      </c>
      <c r="H33" s="407">
        <f>'Пр7 Смета98эВэкспертное'!I21-'Пр7 Смета98эВэкспертное'!I22-'Пр7 Смета98эВэкспертное'!I33-'Пр7 Смета98эВэкспертное'!I34-'Пр7 Смета98эВэкспертное'!I35</f>
        <v>0</v>
      </c>
      <c r="I33" s="162">
        <f t="shared" si="1"/>
        <v>0</v>
      </c>
      <c r="J33" s="364" t="e">
        <f t="shared" si="2"/>
        <v>#DIV/0!</v>
      </c>
    </row>
    <row r="34" spans="1:10" ht="18.75" customHeight="1">
      <c r="A34" s="391" t="s">
        <v>560</v>
      </c>
      <c r="B34" s="390" t="s">
        <v>235</v>
      </c>
      <c r="C34" s="389">
        <f t="shared" ref="C34:H34" si="8">SUM(C9:C13,C18:C21)</f>
        <v>0</v>
      </c>
      <c r="D34" s="389">
        <f t="shared" si="8"/>
        <v>0</v>
      </c>
      <c r="E34" s="389">
        <f t="shared" si="8"/>
        <v>0</v>
      </c>
      <c r="F34" s="389">
        <f t="shared" si="8"/>
        <v>0</v>
      </c>
      <c r="G34" s="389">
        <f t="shared" si="8"/>
        <v>0</v>
      </c>
      <c r="H34" s="389">
        <f t="shared" si="8"/>
        <v>0</v>
      </c>
      <c r="I34" s="162">
        <f t="shared" si="1"/>
        <v>0</v>
      </c>
      <c r="J34" s="364" t="e">
        <f t="shared" si="2"/>
        <v>#DIV/0!</v>
      </c>
    </row>
    <row r="35" spans="1:10" ht="30">
      <c r="A35" s="391" t="s">
        <v>664</v>
      </c>
      <c r="B35" s="160" t="s">
        <v>236</v>
      </c>
      <c r="C35" s="164">
        <f>IF('Пр7 Смета98эВэкспертное'!D72&lt;0,0,'Пр7 Смета98эВэкспертное'!D72)</f>
        <v>0</v>
      </c>
      <c r="D35" s="164">
        <f>IF('Пр7 Смета98эВэкспертное'!E72&lt;0,0,'Пр7 Смета98эВэкспертное'!E72)</f>
        <v>0</v>
      </c>
      <c r="E35" s="164">
        <f>IF('Пр7 Смета98эВэкспертное'!F72&lt;0,0,'Пр7 Смета98эВэкспертное'!F72)</f>
        <v>0</v>
      </c>
      <c r="F35" s="164">
        <f>IF('Пр7 Смета98эВэкспертное'!G72&lt;0,0,'Пр7 Смета98эВэкспертное'!G72)</f>
        <v>0</v>
      </c>
      <c r="G35" s="164">
        <f>IF('Пр7 Смета98эВэкспертное'!H72&lt;0,0,'Пр7 Смета98эВэкспертное'!H72)</f>
        <v>0</v>
      </c>
      <c r="H35" s="164">
        <f>IF('Пр7 Смета98эВэкспертное'!I72&lt;0,0,'Пр7 Смета98эВэкспертное'!I72)</f>
        <v>0</v>
      </c>
      <c r="I35" s="162">
        <f t="shared" si="1"/>
        <v>0</v>
      </c>
      <c r="J35" s="364" t="e">
        <f t="shared" si="2"/>
        <v>#DIV/0!</v>
      </c>
    </row>
    <row r="36" spans="1:10" ht="30">
      <c r="A36" s="391" t="s">
        <v>665</v>
      </c>
      <c r="B36" s="160" t="s">
        <v>237</v>
      </c>
      <c r="C36" s="164">
        <f>IF('Пр7 Смета98эВэкспертное'!D72&lt;0,'Пр7 Смета98эВэкспертное'!D72,0)</f>
        <v>0</v>
      </c>
      <c r="D36" s="164">
        <f>IF('Пр7 Смета98эВэкспертное'!E72&lt;0,'Пр7 Смета98эВэкспертное'!E72,0)</f>
        <v>0</v>
      </c>
      <c r="E36" s="164">
        <f>IF('Пр7 Смета98эВэкспертное'!F72&lt;0,'Пр7 Смета98эВэкспертное'!F72,0)</f>
        <v>0</v>
      </c>
      <c r="F36" s="164">
        <f>IF('Пр7 Смета98эВэкспертное'!G72&lt;0,'Пр7 Смета98эВэкспертное'!G72,0)</f>
        <v>0</v>
      </c>
      <c r="G36" s="164">
        <f>IF('Пр7 Смета98эВэкспертное'!H72&lt;0,'Пр7 Смета98эВэкспертное'!H72,0)</f>
        <v>0</v>
      </c>
      <c r="H36" s="164">
        <f>IF('Пр7 Смета98эВэкспертное'!I72&lt;0,'Пр7 Смета98эВэкспертное'!I72,0)</f>
        <v>0</v>
      </c>
      <c r="I36" s="162">
        <f t="shared" si="1"/>
        <v>0</v>
      </c>
      <c r="J36" s="364" t="e">
        <f t="shared" si="2"/>
        <v>#DIV/0!</v>
      </c>
    </row>
    <row r="37" spans="1:10" ht="30">
      <c r="A37" s="391" t="s">
        <v>666</v>
      </c>
      <c r="B37" s="160" t="s">
        <v>238</v>
      </c>
      <c r="C37" s="162">
        <f t="shared" ref="C37:H37" si="9">C34+C35+C36</f>
        <v>0</v>
      </c>
      <c r="D37" s="162">
        <f t="shared" si="9"/>
        <v>0</v>
      </c>
      <c r="E37" s="162">
        <f t="shared" si="9"/>
        <v>0</v>
      </c>
      <c r="F37" s="162">
        <f t="shared" si="9"/>
        <v>0</v>
      </c>
      <c r="G37" s="162">
        <f t="shared" si="9"/>
        <v>0</v>
      </c>
      <c r="H37" s="162">
        <f t="shared" si="9"/>
        <v>0</v>
      </c>
      <c r="I37" s="162">
        <f t="shared" si="1"/>
        <v>0</v>
      </c>
      <c r="J37" s="364" t="e">
        <f t="shared" si="2"/>
        <v>#DIV/0!</v>
      </c>
    </row>
    <row r="38" spans="1:10" ht="18.75" customHeight="1">
      <c r="A38" s="391" t="s">
        <v>239</v>
      </c>
      <c r="B38" s="160" t="s">
        <v>240</v>
      </c>
      <c r="C38" s="389">
        <f t="shared" ref="C38:H38" si="10">C37-C39</f>
        <v>0</v>
      </c>
      <c r="D38" s="389">
        <f t="shared" si="10"/>
        <v>0</v>
      </c>
      <c r="E38" s="389">
        <f t="shared" si="10"/>
        <v>0</v>
      </c>
      <c r="F38" s="389">
        <f t="shared" si="10"/>
        <v>0</v>
      </c>
      <c r="G38" s="389">
        <f t="shared" si="10"/>
        <v>0</v>
      </c>
      <c r="H38" s="389">
        <f t="shared" si="10"/>
        <v>0</v>
      </c>
      <c r="I38" s="162">
        <f t="shared" si="1"/>
        <v>0</v>
      </c>
      <c r="J38" s="364" t="e">
        <f t="shared" si="2"/>
        <v>#DIV/0!</v>
      </c>
    </row>
    <row r="39" spans="1:10" ht="30">
      <c r="A39" s="391" t="s">
        <v>241</v>
      </c>
      <c r="B39" s="160" t="s">
        <v>242</v>
      </c>
      <c r="C39" s="162">
        <f t="shared" ref="C39:H39" si="11">C16</f>
        <v>0</v>
      </c>
      <c r="D39" s="162">
        <f t="shared" si="11"/>
        <v>0</v>
      </c>
      <c r="E39" s="162">
        <f t="shared" si="11"/>
        <v>0</v>
      </c>
      <c r="F39" s="162">
        <f t="shared" si="11"/>
        <v>0</v>
      </c>
      <c r="G39" s="162">
        <f t="shared" si="11"/>
        <v>0</v>
      </c>
      <c r="H39" s="162">
        <f t="shared" si="11"/>
        <v>0</v>
      </c>
      <c r="I39" s="162">
        <f t="shared" si="1"/>
        <v>0</v>
      </c>
      <c r="J39" s="364" t="e">
        <f t="shared" si="2"/>
        <v>#DIV/0!</v>
      </c>
    </row>
  </sheetData>
  <sheetProtection algorithmName="SHA-512" hashValue="aPTHlbXyJHfnsQz5eCNUdgVd+VGurgHgDiPk/l8PUr7mZn+FJXn3ecXE3HmnTgYNldoCDPg5WN49UjYif/7A7A==" saltValue="1nqYbKDkZaUwcp/Q4nlVzQ==" spinCount="100000" sheet="1" objects="1" scenarios="1" formatCells="0" formatColumns="0" formatRows="0"/>
  <mergeCells count="12">
    <mergeCell ref="A3:J3"/>
    <mergeCell ref="A4:J4"/>
    <mergeCell ref="G5:J5"/>
    <mergeCell ref="C5:E5"/>
    <mergeCell ref="A5:A7"/>
    <mergeCell ref="B5:B7"/>
    <mergeCell ref="C6:C7"/>
    <mergeCell ref="D6:D7"/>
    <mergeCell ref="E6:E7"/>
    <mergeCell ref="F6:F7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view="pageBreakPreview" zoomScaleNormal="100" zoomScaleSheetLayoutView="100" workbookViewId="0">
      <selection activeCell="D11" sqref="D11"/>
    </sheetView>
  </sheetViews>
  <sheetFormatPr defaultColWidth="9.140625" defaultRowHeight="15" outlineLevelCol="1"/>
  <cols>
    <col min="1" max="1" width="6.28515625" style="146" bestFit="1" customWidth="1"/>
    <col min="2" max="2" width="49.7109375" style="146" customWidth="1"/>
    <col min="3" max="3" width="14.140625" style="146" hidden="1" customWidth="1" outlineLevel="1"/>
    <col min="4" max="4" width="14.140625" style="146" customWidth="1" collapsed="1"/>
    <col min="5" max="5" width="14.140625" style="146" hidden="1" customWidth="1" outlineLevel="1"/>
    <col min="6" max="6" width="14.140625" style="146" customWidth="1" collapsed="1"/>
    <col min="7" max="7" width="14.140625" style="146" customWidth="1"/>
    <col min="8" max="9" width="14.140625" style="146" hidden="1" customWidth="1" outlineLevel="1"/>
    <col min="10" max="10" width="0" style="146" hidden="1" customWidth="1" outlineLevel="1"/>
    <col min="11" max="11" width="9.140625" style="146" collapsed="1"/>
    <col min="12" max="16384" width="9.140625" style="146"/>
  </cols>
  <sheetData>
    <row r="1" spans="1:10">
      <c r="G1" s="352" t="s">
        <v>648</v>
      </c>
    </row>
    <row r="2" spans="1:10">
      <c r="B2" s="445"/>
      <c r="C2" s="445"/>
      <c r="D2" s="445"/>
      <c r="E2" s="445"/>
      <c r="F2" s="445"/>
      <c r="G2" s="417" t="s">
        <v>243</v>
      </c>
      <c r="H2" s="445"/>
      <c r="I2" s="445"/>
      <c r="J2" s="445"/>
    </row>
    <row r="3" spans="1:10">
      <c r="A3" s="528" t="str">
        <f>"Расходы из прибыли "&amp;'Пр6 Справочник'!B5&amp;" на "&amp;'Пр6 Справочник'!B8&amp;" год"</f>
        <v>Расходы из прибыли 0 на 2017 год</v>
      </c>
      <c r="B3" s="528"/>
      <c r="C3" s="528"/>
      <c r="D3" s="528"/>
      <c r="E3" s="528"/>
      <c r="F3" s="528"/>
      <c r="G3" s="528"/>
      <c r="H3" s="528"/>
      <c r="I3" s="528"/>
      <c r="J3" s="528"/>
    </row>
    <row r="4" spans="1:10">
      <c r="A4" s="533" t="s">
        <v>153</v>
      </c>
      <c r="B4" s="533"/>
      <c r="C4" s="533"/>
      <c r="D4" s="533"/>
      <c r="E4" s="533"/>
      <c r="F4" s="533"/>
      <c r="G4" s="533"/>
      <c r="H4" s="533"/>
      <c r="I4" s="533"/>
      <c r="J4" s="533"/>
    </row>
    <row r="5" spans="1:10">
      <c r="A5" s="531" t="s">
        <v>3</v>
      </c>
      <c r="B5" s="531" t="s">
        <v>194</v>
      </c>
      <c r="C5" s="531" t="str">
        <f>'Пр7 Смета98эВэкспертное'!D3</f>
        <v>2015 год</v>
      </c>
      <c r="D5" s="531"/>
      <c r="E5" s="531"/>
      <c r="F5" s="359" t="str">
        <f>'Пр7 Смета98эВэкспертное'!G3</f>
        <v>2016 год</v>
      </c>
      <c r="G5" s="530" t="str">
        <f>'Пр7 Смета98эВэкспертное'!H3</f>
        <v>2017 год</v>
      </c>
      <c r="H5" s="530"/>
      <c r="I5" s="530"/>
      <c r="J5" s="530"/>
    </row>
    <row r="6" spans="1:10">
      <c r="A6" s="531"/>
      <c r="B6" s="531"/>
      <c r="C6" s="531" t="str">
        <f>'Пр7 Смета98эВэкспертное'!D4</f>
        <v>Утверждено РЭК</v>
      </c>
      <c r="D6" s="532" t="str">
        <f>'Пр7 Смета98эВэкспертное'!E5</f>
        <v>Факт</v>
      </c>
      <c r="E6" s="532" t="str">
        <f>'Пр7 Смета98эВэкспертное'!F5</f>
        <v>Отклонение</v>
      </c>
      <c r="F6" s="531" t="str">
        <f>'Пр7 Смета98эВэкспертное'!G4</f>
        <v>Утверждено РЭК</v>
      </c>
      <c r="G6" s="531" t="str">
        <f>'Пр7 Смета98эВэкспертное'!H4</f>
        <v>Предложение предприятия</v>
      </c>
      <c r="H6" s="530" t="str">
        <f>'Пр7 Смета98эВэкспертное'!I4</f>
        <v>Предложение РЭК</v>
      </c>
      <c r="I6" s="530"/>
      <c r="J6" s="530"/>
    </row>
    <row r="7" spans="1:10" ht="30">
      <c r="A7" s="531"/>
      <c r="B7" s="531"/>
      <c r="C7" s="531"/>
      <c r="D7" s="532"/>
      <c r="E7" s="532"/>
      <c r="F7" s="531"/>
      <c r="G7" s="531"/>
      <c r="H7" s="359" t="str">
        <f>'Пр7 Смета98эВэкспертное'!I5</f>
        <v>Всего</v>
      </c>
      <c r="I7" s="156" t="str">
        <f>'Пр7 Смета98эВэкспертное'!J5</f>
        <v>Корректировка</v>
      </c>
      <c r="J7" s="157" t="str">
        <f>'Пр7 Смета98эВэкспертное'!K5</f>
        <v>Рост</v>
      </c>
    </row>
    <row r="8" spans="1:10">
      <c r="A8" s="360">
        <v>1</v>
      </c>
      <c r="B8" s="360">
        <f>A8+1</f>
        <v>2</v>
      </c>
      <c r="C8" s="360">
        <f t="shared" ref="C8:J8" si="0">B8+1</f>
        <v>3</v>
      </c>
      <c r="D8" s="360">
        <f t="shared" si="0"/>
        <v>4</v>
      </c>
      <c r="E8" s="360">
        <f t="shared" si="0"/>
        <v>5</v>
      </c>
      <c r="F8" s="360">
        <f t="shared" si="0"/>
        <v>6</v>
      </c>
      <c r="G8" s="360">
        <f t="shared" si="0"/>
        <v>7</v>
      </c>
      <c r="H8" s="360">
        <f t="shared" si="0"/>
        <v>8</v>
      </c>
      <c r="I8" s="360">
        <f t="shared" si="0"/>
        <v>9</v>
      </c>
      <c r="J8" s="360">
        <f t="shared" si="0"/>
        <v>10</v>
      </c>
    </row>
    <row r="9" spans="1:10" ht="21.75" customHeight="1">
      <c r="A9" s="392">
        <v>1</v>
      </c>
      <c r="B9" s="161" t="s">
        <v>244</v>
      </c>
      <c r="C9" s="162">
        <f t="shared" ref="C9:H9" si="1">C10+C11</f>
        <v>0</v>
      </c>
      <c r="D9" s="162">
        <f t="shared" si="1"/>
        <v>0</v>
      </c>
      <c r="E9" s="162">
        <f t="shared" si="1"/>
        <v>0</v>
      </c>
      <c r="F9" s="162">
        <f t="shared" si="1"/>
        <v>0</v>
      </c>
      <c r="G9" s="162">
        <f t="shared" si="1"/>
        <v>0</v>
      </c>
      <c r="H9" s="162">
        <f t="shared" si="1"/>
        <v>0</v>
      </c>
      <c r="I9" s="162">
        <f>G9-H9</f>
        <v>0</v>
      </c>
      <c r="J9" s="364" t="e">
        <f>H9/F9-1</f>
        <v>#DIV/0!</v>
      </c>
    </row>
    <row r="10" spans="1:10" ht="21.75" customHeight="1">
      <c r="A10" s="392" t="s">
        <v>23</v>
      </c>
      <c r="B10" s="161" t="s">
        <v>245</v>
      </c>
      <c r="C10" s="407">
        <f>'Пр7 Смета98эВэкспертное'!D63</f>
        <v>0</v>
      </c>
      <c r="D10" s="407">
        <f>'Пр7 Смета98эВэкспертное'!E63</f>
        <v>0</v>
      </c>
      <c r="E10" s="407">
        <f>'Пр7 Смета98эВэкспертное'!F63</f>
        <v>0</v>
      </c>
      <c r="F10" s="407">
        <f>'Пр7 Смета98эВэкспертное'!G63</f>
        <v>0</v>
      </c>
      <c r="G10" s="407">
        <f>'Пр7 Смета98эВэкспертное'!H63</f>
        <v>0</v>
      </c>
      <c r="H10" s="407">
        <f>'Пр7 Смета98эВэкспертное'!I63</f>
        <v>0</v>
      </c>
      <c r="I10" s="162">
        <f t="shared" ref="I10:I23" si="2">G10-H10</f>
        <v>0</v>
      </c>
      <c r="J10" s="364" t="e">
        <f t="shared" ref="J10:J23" si="3">H10/F10-1</f>
        <v>#DIV/0!</v>
      </c>
    </row>
    <row r="11" spans="1:10" ht="21.75" customHeight="1">
      <c r="A11" s="392" t="s">
        <v>29</v>
      </c>
      <c r="B11" s="161" t="s">
        <v>246</v>
      </c>
      <c r="C11" s="393"/>
      <c r="D11" s="393"/>
      <c r="E11" s="393"/>
      <c r="F11" s="393"/>
      <c r="G11" s="393"/>
      <c r="H11" s="393"/>
      <c r="I11" s="162">
        <f t="shared" si="2"/>
        <v>0</v>
      </c>
      <c r="J11" s="364" t="e">
        <f t="shared" si="3"/>
        <v>#DIV/0!</v>
      </c>
    </row>
    <row r="12" spans="1:10" ht="21.75" customHeight="1">
      <c r="A12" s="392">
        <v>2</v>
      </c>
      <c r="B12" s="161" t="s">
        <v>247</v>
      </c>
      <c r="C12" s="407">
        <f>'Пр7 Смета98эВэкспертное'!D37</f>
        <v>0</v>
      </c>
      <c r="D12" s="407">
        <f>'Пр7 Смета98эВэкспертное'!E37</f>
        <v>0</v>
      </c>
      <c r="E12" s="407">
        <f>'Пр7 Смета98эВэкспертное'!F37</f>
        <v>0</v>
      </c>
      <c r="F12" s="407">
        <f>'Пр7 Смета98эВэкспертное'!G37</f>
        <v>0</v>
      </c>
      <c r="G12" s="407">
        <f>'Пр7 Смета98эВэкспертное'!H37</f>
        <v>0</v>
      </c>
      <c r="H12" s="407">
        <f>'Пр7 Смета98эВэкспертное'!I37</f>
        <v>0</v>
      </c>
      <c r="I12" s="162">
        <f t="shared" si="2"/>
        <v>0</v>
      </c>
      <c r="J12" s="364" t="e">
        <f t="shared" si="3"/>
        <v>#DIV/0!</v>
      </c>
    </row>
    <row r="13" spans="1:10" ht="21.75" customHeight="1">
      <c r="A13" s="392">
        <v>3</v>
      </c>
      <c r="B13" s="161" t="s">
        <v>248</v>
      </c>
      <c r="C13" s="393"/>
      <c r="D13" s="393"/>
      <c r="E13" s="393"/>
      <c r="F13" s="393"/>
      <c r="G13" s="393"/>
      <c r="H13" s="393"/>
      <c r="I13" s="162">
        <f t="shared" si="2"/>
        <v>0</v>
      </c>
      <c r="J13" s="364" t="e">
        <f t="shared" si="3"/>
        <v>#DIV/0!</v>
      </c>
    </row>
    <row r="14" spans="1:10" ht="21.75" customHeight="1">
      <c r="A14" s="392">
        <v>4</v>
      </c>
      <c r="B14" s="161" t="s">
        <v>249</v>
      </c>
      <c r="C14" s="393"/>
      <c r="D14" s="393"/>
      <c r="E14" s="393"/>
      <c r="F14" s="393"/>
      <c r="G14" s="393"/>
      <c r="H14" s="393"/>
      <c r="I14" s="162">
        <f t="shared" si="2"/>
        <v>0</v>
      </c>
      <c r="J14" s="364" t="e">
        <f t="shared" si="3"/>
        <v>#DIV/0!</v>
      </c>
    </row>
    <row r="15" spans="1:10" ht="21.75" customHeight="1">
      <c r="A15" s="392">
        <v>5</v>
      </c>
      <c r="B15" s="161" t="s">
        <v>250</v>
      </c>
      <c r="C15" s="393"/>
      <c r="D15" s="393"/>
      <c r="E15" s="393"/>
      <c r="F15" s="393"/>
      <c r="G15" s="393"/>
      <c r="H15" s="393"/>
      <c r="I15" s="162">
        <f t="shared" si="2"/>
        <v>0</v>
      </c>
      <c r="J15" s="364" t="e">
        <f t="shared" si="3"/>
        <v>#DIV/0!</v>
      </c>
    </row>
    <row r="16" spans="1:10" ht="21.75" customHeight="1">
      <c r="A16" s="392">
        <v>6</v>
      </c>
      <c r="B16" s="161" t="s">
        <v>251</v>
      </c>
      <c r="C16" s="407">
        <f>C18/0.2</f>
        <v>0</v>
      </c>
      <c r="D16" s="407">
        <f t="shared" ref="D16:H16" si="4">D18/0.2</f>
        <v>0</v>
      </c>
      <c r="E16" s="407">
        <f t="shared" si="4"/>
        <v>0</v>
      </c>
      <c r="F16" s="407">
        <f t="shared" si="4"/>
        <v>0</v>
      </c>
      <c r="G16" s="407">
        <f>G18/0.2</f>
        <v>0</v>
      </c>
      <c r="H16" s="407">
        <f t="shared" si="4"/>
        <v>0</v>
      </c>
      <c r="I16" s="162">
        <f t="shared" si="2"/>
        <v>0</v>
      </c>
      <c r="J16" s="364" t="e">
        <f t="shared" si="3"/>
        <v>#DIV/0!</v>
      </c>
    </row>
    <row r="17" spans="1:10" ht="21.75" customHeight="1">
      <c r="A17" s="392">
        <v>7</v>
      </c>
      <c r="B17" s="161" t="s">
        <v>252</v>
      </c>
      <c r="C17" s="162">
        <f t="shared" ref="C17:H17" si="5">C18</f>
        <v>0</v>
      </c>
      <c r="D17" s="162">
        <f t="shared" si="5"/>
        <v>0</v>
      </c>
      <c r="E17" s="162">
        <f t="shared" si="5"/>
        <v>0</v>
      </c>
      <c r="F17" s="162">
        <f t="shared" si="5"/>
        <v>0</v>
      </c>
      <c r="G17" s="162">
        <f t="shared" si="5"/>
        <v>0</v>
      </c>
      <c r="H17" s="162">
        <f t="shared" si="5"/>
        <v>0</v>
      </c>
      <c r="I17" s="162">
        <f t="shared" si="2"/>
        <v>0</v>
      </c>
      <c r="J17" s="364" t="e">
        <f t="shared" si="3"/>
        <v>#DIV/0!</v>
      </c>
    </row>
    <row r="18" spans="1:10" ht="21.75" customHeight="1">
      <c r="A18" s="392"/>
      <c r="B18" s="161" t="s">
        <v>253</v>
      </c>
      <c r="C18" s="407">
        <f>'Пр7 Смета98эВэкспертное'!D55</f>
        <v>0</v>
      </c>
      <c r="D18" s="407">
        <f>'Пр7 Смета98эВэкспертное'!E55</f>
        <v>0</v>
      </c>
      <c r="E18" s="407">
        <f>'Пр7 Смета98эВэкспертное'!F55</f>
        <v>0</v>
      </c>
      <c r="F18" s="407">
        <f>'Пр7 Смета98эВэкспертное'!G55</f>
        <v>0</v>
      </c>
      <c r="G18" s="407">
        <f>'Пр7 Смета98эВэкспертное'!H55</f>
        <v>0</v>
      </c>
      <c r="H18" s="407">
        <f>'Пр7 Смета98эВэкспертное'!I55</f>
        <v>0</v>
      </c>
      <c r="I18" s="162">
        <f t="shared" si="2"/>
        <v>0</v>
      </c>
      <c r="J18" s="364" t="e">
        <f t="shared" si="3"/>
        <v>#DIV/0!</v>
      </c>
    </row>
    <row r="19" spans="1:10" ht="21.75" customHeight="1">
      <c r="A19" s="392">
        <v>8</v>
      </c>
      <c r="B19" s="161" t="s">
        <v>254</v>
      </c>
      <c r="C19" s="162">
        <f t="shared" ref="C19:H19" si="6">C9+C12+C13+C14+C15+C17</f>
        <v>0</v>
      </c>
      <c r="D19" s="162">
        <f t="shared" si="6"/>
        <v>0</v>
      </c>
      <c r="E19" s="162">
        <f t="shared" si="6"/>
        <v>0</v>
      </c>
      <c r="F19" s="162">
        <f t="shared" si="6"/>
        <v>0</v>
      </c>
      <c r="G19" s="162">
        <f t="shared" si="6"/>
        <v>0</v>
      </c>
      <c r="H19" s="162">
        <f t="shared" si="6"/>
        <v>0</v>
      </c>
      <c r="I19" s="162">
        <f t="shared" si="2"/>
        <v>0</v>
      </c>
      <c r="J19" s="364" t="e">
        <f t="shared" si="3"/>
        <v>#DIV/0!</v>
      </c>
    </row>
    <row r="20" spans="1:10" ht="21.75" customHeight="1">
      <c r="A20" s="392"/>
      <c r="B20" s="161" t="s">
        <v>255</v>
      </c>
      <c r="C20" s="364" t="e">
        <f>C19/C21</f>
        <v>#DIV/0!</v>
      </c>
      <c r="D20" s="364" t="e">
        <f t="shared" ref="D20:H20" si="7">D19/D21</f>
        <v>#DIV/0!</v>
      </c>
      <c r="E20" s="364" t="e">
        <f t="shared" si="7"/>
        <v>#DIV/0!</v>
      </c>
      <c r="F20" s="364" t="e">
        <f t="shared" si="7"/>
        <v>#DIV/0!</v>
      </c>
      <c r="G20" s="364" t="e">
        <f t="shared" si="7"/>
        <v>#DIV/0!</v>
      </c>
      <c r="H20" s="364" t="e">
        <f t="shared" si="7"/>
        <v>#DIV/0!</v>
      </c>
      <c r="I20" s="162" t="e">
        <f t="shared" si="2"/>
        <v>#DIV/0!</v>
      </c>
      <c r="J20" s="364" t="e">
        <f t="shared" si="3"/>
        <v>#DIV/0!</v>
      </c>
    </row>
    <row r="21" spans="1:10" ht="21.75" customHeight="1">
      <c r="A21" s="392">
        <v>9</v>
      </c>
      <c r="B21" s="161" t="s">
        <v>256</v>
      </c>
      <c r="C21" s="162">
        <f>'Пр11 П1.15'!C37+'Пр12 П1.21'!C19</f>
        <v>0</v>
      </c>
      <c r="D21" s="162">
        <f>'Пр11 П1.15'!D37+'Пр12 П1.21'!D19</f>
        <v>0</v>
      </c>
      <c r="E21" s="162">
        <f>'Пр11 П1.15'!E37+'Пр12 П1.21'!E19</f>
        <v>0</v>
      </c>
      <c r="F21" s="162">
        <f>'Пр11 П1.15'!F37+'Пр12 П1.21'!F19</f>
        <v>0</v>
      </c>
      <c r="G21" s="162">
        <f>'Пр11 П1.15'!G37+'Пр12 П1.21'!G19</f>
        <v>0</v>
      </c>
      <c r="H21" s="162">
        <f>'Пр11 П1.15'!H37+'Пр12 П1.21'!H19</f>
        <v>0</v>
      </c>
      <c r="I21" s="162">
        <f t="shared" si="2"/>
        <v>0</v>
      </c>
      <c r="J21" s="364" t="e">
        <f t="shared" si="3"/>
        <v>#DIV/0!</v>
      </c>
    </row>
    <row r="22" spans="1:10" ht="21.75" customHeight="1">
      <c r="A22" s="392" t="s">
        <v>212</v>
      </c>
      <c r="B22" s="161" t="s">
        <v>257</v>
      </c>
      <c r="C22" s="162">
        <f>'Пр11 П1.15'!C38+'Пр12 П1.21'!C19</f>
        <v>0</v>
      </c>
      <c r="D22" s="162">
        <f>'Пр11 П1.15'!D38+'Пр12 П1.21'!D19</f>
        <v>0</v>
      </c>
      <c r="E22" s="162">
        <f>'Пр11 П1.15'!E38+'Пр12 П1.21'!E19</f>
        <v>0</v>
      </c>
      <c r="F22" s="162">
        <f>'Пр11 П1.15'!F38+'Пр12 П1.21'!F19</f>
        <v>0</v>
      </c>
      <c r="G22" s="162">
        <f>'Пр11 П1.15'!G38+'Пр12 П1.21'!G19</f>
        <v>0</v>
      </c>
      <c r="H22" s="162">
        <f>'Пр11 П1.15'!H38+'Пр12 П1.21'!H19</f>
        <v>0</v>
      </c>
      <c r="I22" s="162">
        <f t="shared" si="2"/>
        <v>0</v>
      </c>
      <c r="J22" s="364" t="e">
        <f t="shared" si="3"/>
        <v>#DIV/0!</v>
      </c>
    </row>
    <row r="23" spans="1:10" ht="21.75" customHeight="1">
      <c r="A23" s="392" t="s">
        <v>214</v>
      </c>
      <c r="B23" s="161" t="s">
        <v>258</v>
      </c>
      <c r="C23" s="162">
        <f>'Пр11 П1.15'!C39</f>
        <v>0</v>
      </c>
      <c r="D23" s="162">
        <f>'Пр11 П1.15'!D39</f>
        <v>0</v>
      </c>
      <c r="E23" s="162">
        <f>'Пр11 П1.15'!E39</f>
        <v>0</v>
      </c>
      <c r="F23" s="162">
        <f>'Пр11 П1.15'!F39</f>
        <v>0</v>
      </c>
      <c r="G23" s="162">
        <f>'Пр11 П1.15'!G39</f>
        <v>0</v>
      </c>
      <c r="H23" s="162">
        <f>'Пр11 П1.15'!H39</f>
        <v>0</v>
      </c>
      <c r="I23" s="162">
        <f t="shared" si="2"/>
        <v>0</v>
      </c>
      <c r="J23" s="364" t="e">
        <f t="shared" si="3"/>
        <v>#DIV/0!</v>
      </c>
    </row>
  </sheetData>
  <sheetProtection algorithmName="SHA-512" hashValue="C1mCwpXYodAqI9z9vUvqnW9gyK3TQbbMYouD7eQP9m+OybZFiwNz0tqskqkpQ0VFwsxj0+HH358AUkBihjNmKA==" saltValue="goGVhumt7+Jd6VZlxXTXvQ==" spinCount="100000" sheet="1" objects="1" scenarios="1" formatCells="0" formatColumns="0" formatRows="0"/>
  <mergeCells count="12">
    <mergeCell ref="A3:J3"/>
    <mergeCell ref="A4:J4"/>
    <mergeCell ref="A5:A7"/>
    <mergeCell ref="B5:B7"/>
    <mergeCell ref="C5:E5"/>
    <mergeCell ref="G5:J5"/>
    <mergeCell ref="C6:C7"/>
    <mergeCell ref="D6:D7"/>
    <mergeCell ref="E6:E7"/>
    <mergeCell ref="F6:F7"/>
    <mergeCell ref="G6:G7"/>
    <mergeCell ref="H6:J6"/>
  </mergeCells>
  <pageMargins left="0.31496062992125984" right="0.31496062992125984" top="0.74803149606299213" bottom="0.74803149606299213" header="0.31496062992125984" footer="0.31496062992125984"/>
  <pageSetup paperSize="9" scale="98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Normal="100" zoomScaleSheetLayoutView="100" workbookViewId="0">
      <selection activeCell="E14" sqref="E14"/>
    </sheetView>
  </sheetViews>
  <sheetFormatPr defaultColWidth="9.140625" defaultRowHeight="15.75"/>
  <cols>
    <col min="1" max="1" width="6.28515625" style="2" bestFit="1" customWidth="1"/>
    <col min="2" max="2" width="54.5703125" style="2" bestFit="1" customWidth="1"/>
    <col min="3" max="3" width="26.28515625" style="2" customWidth="1"/>
    <col min="4" max="4" width="14.5703125" style="2" customWidth="1"/>
    <col min="5" max="5" width="16" style="2" customWidth="1"/>
    <col min="6" max="6" width="14" style="2" customWidth="1"/>
    <col min="7" max="16384" width="9.140625" style="2"/>
  </cols>
  <sheetData>
    <row r="1" spans="1:10">
      <c r="A1" s="490" t="s">
        <v>649</v>
      </c>
      <c r="B1" s="490"/>
      <c r="C1" s="490"/>
      <c r="D1" s="490"/>
      <c r="E1" s="490"/>
      <c r="F1" s="490"/>
    </row>
    <row r="3" spans="1:10" ht="66" customHeight="1">
      <c r="A3" s="534" t="s">
        <v>558</v>
      </c>
      <c r="B3" s="534"/>
      <c r="C3" s="534"/>
      <c r="D3" s="534"/>
      <c r="E3" s="534"/>
      <c r="F3" s="534"/>
    </row>
    <row r="4" spans="1:10" ht="80.25" customHeight="1">
      <c r="A4" s="85" t="s">
        <v>3</v>
      </c>
      <c r="B4" s="84" t="s">
        <v>555</v>
      </c>
      <c r="C4" s="84" t="s">
        <v>561</v>
      </c>
      <c r="D4" s="84" t="s">
        <v>557</v>
      </c>
      <c r="E4" s="84" t="s">
        <v>556</v>
      </c>
      <c r="F4" s="361" t="s">
        <v>637</v>
      </c>
    </row>
    <row r="5" spans="1:10">
      <c r="A5" s="415">
        <v>1</v>
      </c>
      <c r="B5" s="415"/>
      <c r="C5" s="415"/>
      <c r="D5" s="415"/>
      <c r="E5" s="415"/>
      <c r="F5" s="415"/>
    </row>
    <row r="6" spans="1:10">
      <c r="A6" s="415">
        <f>A5+1</f>
        <v>2</v>
      </c>
      <c r="B6" s="415"/>
      <c r="C6" s="415"/>
      <c r="D6" s="415"/>
      <c r="E6" s="415"/>
      <c r="F6" s="415"/>
    </row>
    <row r="7" spans="1:10">
      <c r="A7" s="415">
        <f t="shared" ref="A7:A18" si="0">A6+1</f>
        <v>3</v>
      </c>
      <c r="B7" s="415"/>
      <c r="C7" s="415"/>
      <c r="D7" s="415"/>
      <c r="E7" s="415"/>
      <c r="F7" s="415"/>
      <c r="I7" s="347"/>
      <c r="J7" s="348"/>
    </row>
    <row r="8" spans="1:10">
      <c r="A8" s="415">
        <f t="shared" si="0"/>
        <v>4</v>
      </c>
      <c r="B8" s="415"/>
      <c r="C8" s="415"/>
      <c r="D8" s="415"/>
      <c r="E8" s="415"/>
      <c r="F8" s="415"/>
    </row>
    <row r="9" spans="1:10">
      <c r="A9" s="415">
        <f t="shared" si="0"/>
        <v>5</v>
      </c>
      <c r="B9" s="415"/>
      <c r="C9" s="415"/>
      <c r="D9" s="415"/>
      <c r="E9" s="415"/>
      <c r="F9" s="415"/>
    </row>
    <row r="10" spans="1:10">
      <c r="A10" s="415">
        <f t="shared" si="0"/>
        <v>6</v>
      </c>
      <c r="B10" s="415"/>
      <c r="C10" s="415"/>
      <c r="D10" s="415"/>
      <c r="E10" s="415"/>
      <c r="F10" s="415"/>
    </row>
    <row r="11" spans="1:10">
      <c r="A11" s="415">
        <f t="shared" si="0"/>
        <v>7</v>
      </c>
      <c r="B11" s="415"/>
      <c r="C11" s="415"/>
      <c r="D11" s="415"/>
      <c r="E11" s="415"/>
      <c r="F11" s="415"/>
    </row>
    <row r="12" spans="1:10">
      <c r="A12" s="415">
        <f t="shared" si="0"/>
        <v>8</v>
      </c>
      <c r="B12" s="415"/>
      <c r="C12" s="415"/>
      <c r="D12" s="415"/>
      <c r="E12" s="415"/>
      <c r="F12" s="415"/>
    </row>
    <row r="13" spans="1:10">
      <c r="A13" s="415">
        <f>A12+1</f>
        <v>9</v>
      </c>
      <c r="B13" s="415"/>
      <c r="C13" s="415"/>
      <c r="D13" s="415"/>
      <c r="E13" s="415"/>
      <c r="F13" s="415"/>
    </row>
    <row r="14" spans="1:10">
      <c r="A14" s="415">
        <f t="shared" si="0"/>
        <v>10</v>
      </c>
      <c r="B14" s="415"/>
      <c r="C14" s="415"/>
      <c r="D14" s="415"/>
      <c r="E14" s="415"/>
      <c r="F14" s="415"/>
    </row>
    <row r="15" spans="1:10">
      <c r="A15" s="415">
        <f t="shared" si="0"/>
        <v>11</v>
      </c>
      <c r="B15" s="415"/>
      <c r="C15" s="415"/>
      <c r="D15" s="415"/>
      <c r="E15" s="415"/>
      <c r="F15" s="415"/>
    </row>
    <row r="16" spans="1:10">
      <c r="A16" s="415">
        <f t="shared" si="0"/>
        <v>12</v>
      </c>
      <c r="B16" s="415"/>
      <c r="C16" s="415"/>
      <c r="D16" s="415"/>
      <c r="E16" s="415"/>
      <c r="F16" s="415"/>
    </row>
    <row r="17" spans="1:6">
      <c r="A17" s="415">
        <f t="shared" si="0"/>
        <v>13</v>
      </c>
      <c r="B17" s="415"/>
      <c r="C17" s="415"/>
      <c r="D17" s="415"/>
      <c r="E17" s="415"/>
      <c r="F17" s="415"/>
    </row>
    <row r="18" spans="1:6">
      <c r="A18" s="415">
        <f t="shared" si="0"/>
        <v>14</v>
      </c>
      <c r="B18" s="415"/>
      <c r="C18" s="415"/>
      <c r="D18" s="415"/>
      <c r="E18" s="415"/>
      <c r="F18" s="415"/>
    </row>
    <row r="19" spans="1:6">
      <c r="A19" s="415" t="s">
        <v>650</v>
      </c>
      <c r="B19" s="415"/>
      <c r="C19" s="415"/>
      <c r="D19" s="415"/>
      <c r="E19" s="415"/>
      <c r="F19" s="415"/>
    </row>
    <row r="20" spans="1:6">
      <c r="A20" s="415" t="s">
        <v>651</v>
      </c>
      <c r="B20" s="415"/>
      <c r="C20" s="415"/>
      <c r="D20" s="415"/>
      <c r="E20" s="415"/>
      <c r="F20" s="415"/>
    </row>
    <row r="21" spans="1:6">
      <c r="A21" s="535" t="s">
        <v>11</v>
      </c>
      <c r="B21" s="535"/>
      <c r="C21" s="535"/>
      <c r="D21" s="535"/>
      <c r="E21" s="362">
        <f>SUM(E5:E20)</f>
        <v>0</v>
      </c>
      <c r="F21" s="363">
        <f>SUM(F5:F20)</f>
        <v>0</v>
      </c>
    </row>
  </sheetData>
  <sheetProtection algorithmName="SHA-512" hashValue="LQlfwgbdTEspozQgWsYbRaqi3Yb7QNntiI8l0/Euzt22n8iIBGP814Kf8QkiyWHRoqklGQAQ8WHeVeaXPR2PNg==" saltValue="korUHBtEOCjyxY4grSfU4w==" spinCount="100000" sheet="1" objects="1" scenarios="1" formatCells="0" formatColumns="0" formatRows="0" insertRows="0" deleteRows="0"/>
  <mergeCells count="3">
    <mergeCell ref="A1:F1"/>
    <mergeCell ref="A3:F3"/>
    <mergeCell ref="A21:D2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zoomScaleNormal="100" zoomScaleSheetLayoutView="100" workbookViewId="0">
      <selection activeCell="B20" sqref="B20"/>
    </sheetView>
  </sheetViews>
  <sheetFormatPr defaultColWidth="9.140625" defaultRowHeight="15.75"/>
  <cols>
    <col min="1" max="1" width="39.7109375" style="2" customWidth="1"/>
    <col min="2" max="2" width="14.28515625" style="2" customWidth="1"/>
    <col min="3" max="3" width="38.140625" style="2" customWidth="1"/>
    <col min="4" max="16384" width="9.140625" style="2"/>
  </cols>
  <sheetData>
    <row r="1" spans="1:3">
      <c r="C1" s="365" t="s">
        <v>667</v>
      </c>
    </row>
    <row r="3" spans="1:3" ht="32.25" customHeight="1">
      <c r="A3" s="536" t="s">
        <v>158</v>
      </c>
      <c r="B3" s="536"/>
      <c r="C3" s="536"/>
    </row>
    <row r="4" spans="1:3" s="3" customFormat="1">
      <c r="A4" s="133" t="s">
        <v>4</v>
      </c>
      <c r="B4" s="133" t="s">
        <v>159</v>
      </c>
      <c r="C4" s="133" t="s">
        <v>148</v>
      </c>
    </row>
    <row r="5" spans="1:3" ht="20.25">
      <c r="A5" s="134" t="s">
        <v>160</v>
      </c>
      <c r="B5" s="4">
        <v>0.65</v>
      </c>
      <c r="C5" s="4" t="s">
        <v>163</v>
      </c>
    </row>
    <row r="6" spans="1:3" ht="20.25">
      <c r="A6" s="134" t="s">
        <v>161</v>
      </c>
      <c r="B6" s="4">
        <v>0.25</v>
      </c>
      <c r="C6" s="4" t="s">
        <v>163</v>
      </c>
    </row>
    <row r="7" spans="1:3" ht="20.25">
      <c r="A7" s="134" t="s">
        <v>162</v>
      </c>
      <c r="B7" s="4">
        <v>0.1</v>
      </c>
      <c r="C7" s="4" t="s">
        <v>163</v>
      </c>
    </row>
    <row r="8" spans="1:3" ht="18.75">
      <c r="A8" s="4" t="s">
        <v>164</v>
      </c>
      <c r="B8" s="4">
        <f>IF(C8="достигнуто",0,IF(C8="не достигнуто",-1,1))</f>
        <v>1</v>
      </c>
      <c r="C8" s="4" t="str">
        <f>IF(B14&lt;=(B11*(1-$B$17)),"достигнуто с превышением",IF(B14&gt;B11*(1+$B$17),"не достигнуто","достигнуто"))</f>
        <v>достигнуто с превышением</v>
      </c>
    </row>
    <row r="9" spans="1:3" ht="18.75">
      <c r="A9" s="4" t="s">
        <v>165</v>
      </c>
      <c r="B9" s="4">
        <f>IF(C9="достигнуто",0,IF(C9="не достигнуто",-1,1))</f>
        <v>1</v>
      </c>
      <c r="C9" s="4" t="str">
        <f>IF(B15&lt;=(B12*(1-$B$17)),"достигнуто с превышением",IF(B15&gt;B12*(1+$B$17),"не достигнуто","достигнуто"))</f>
        <v>достигнуто с превышением</v>
      </c>
    </row>
    <row r="10" spans="1:3" ht="18.75">
      <c r="A10" s="4" t="s">
        <v>166</v>
      </c>
      <c r="B10" s="4">
        <f>IF(C10="достигнуто",0,IF(C10="не достигнуто",-1,1))</f>
        <v>1</v>
      </c>
      <c r="C10" s="4" t="str">
        <f>IF(B16&lt;=(B13*(1-$B$17)),"достигнуто с превышением",IF(B16&gt;B13*(1+$B$17),"не достигнуто","достигнуто"))</f>
        <v>достигнуто с превышением</v>
      </c>
    </row>
    <row r="11" spans="1:3" ht="24.75" customHeight="1">
      <c r="A11" s="4" t="s">
        <v>167</v>
      </c>
      <c r="B11" s="415"/>
      <c r="C11" s="537" t="s">
        <v>678</v>
      </c>
    </row>
    <row r="12" spans="1:3" ht="24.75" customHeight="1">
      <c r="A12" s="4" t="s">
        <v>168</v>
      </c>
      <c r="B12" s="415"/>
      <c r="C12" s="538"/>
    </row>
    <row r="13" spans="1:3" ht="24.75" customHeight="1">
      <c r="A13" s="4" t="s">
        <v>169</v>
      </c>
      <c r="B13" s="415"/>
      <c r="C13" s="539"/>
    </row>
    <row r="14" spans="1:3" ht="18.75">
      <c r="A14" s="4" t="s">
        <v>170</v>
      </c>
      <c r="B14" s="415"/>
      <c r="C14" s="537" t="s">
        <v>677</v>
      </c>
    </row>
    <row r="15" spans="1:3" ht="18.75">
      <c r="A15" s="4" t="s">
        <v>171</v>
      </c>
      <c r="B15" s="415"/>
      <c r="C15" s="538"/>
    </row>
    <row r="16" spans="1:3" ht="18.75">
      <c r="A16" s="4" t="s">
        <v>172</v>
      </c>
      <c r="B16" s="415"/>
      <c r="C16" s="539"/>
    </row>
    <row r="17" spans="1:3">
      <c r="A17" s="4" t="s">
        <v>174</v>
      </c>
      <c r="B17" s="135">
        <f>'Пр6 Справочник'!B25</f>
        <v>0.28999999999999998</v>
      </c>
      <c r="C17" s="4"/>
    </row>
    <row r="18" spans="1:3" ht="18.75">
      <c r="A18" s="4" t="s">
        <v>173</v>
      </c>
      <c r="B18" s="136">
        <f>SUMPRODUCT(B5:B7,B8:B10)</f>
        <v>1</v>
      </c>
      <c r="C18" s="4"/>
    </row>
    <row r="19" spans="1:3" ht="18.75">
      <c r="A19" s="4" t="s">
        <v>176</v>
      </c>
      <c r="B19" s="351">
        <v>0.02</v>
      </c>
      <c r="C19" s="4"/>
    </row>
    <row r="20" spans="1:3">
      <c r="A20" s="4" t="s">
        <v>175</v>
      </c>
      <c r="B20" s="455">
        <f>B18*B19</f>
        <v>0.02</v>
      </c>
      <c r="C20" s="4"/>
    </row>
  </sheetData>
  <sheetProtection algorithmName="SHA-512" hashValue="Axut82yo75pw48jbqFaLpRp3aOsU+PcXnUqiB1+76NAwsHMMpdyPRKc/a4J6eXoxvfo4tN/8HRySYOLg0ceekA==" saltValue="/xsoLAGRv7cZbeDdmM+MWQ==" spinCount="100000" sheet="1" objects="1" scenarios="1" formatCells="0" formatColumns="0" formatRows="0"/>
  <mergeCells count="3">
    <mergeCell ref="A3:C3"/>
    <mergeCell ref="C11:C13"/>
    <mergeCell ref="C14:C16"/>
  </mergeCells>
  <conditionalFormatting sqref="B20">
    <cfRule type="cellIs" dxfId="1" priority="2" operator="lessThan">
      <formula>0</formula>
    </cfRule>
  </conditionalFormatting>
  <conditionalFormatting sqref="B20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view="pageBreakPreview" zoomScale="98" zoomScaleNormal="90" zoomScaleSheetLayoutView="98" workbookViewId="0">
      <selection activeCell="A18" sqref="A18"/>
    </sheetView>
  </sheetViews>
  <sheetFormatPr defaultColWidth="9.140625" defaultRowHeight="12.75"/>
  <cols>
    <col min="1" max="1" width="7.42578125" style="166" customWidth="1"/>
    <col min="2" max="2" width="40.42578125" style="190" customWidth="1"/>
    <col min="3" max="3" width="11.7109375" style="201" customWidth="1"/>
    <col min="4" max="18" width="14.140625" style="190" customWidth="1"/>
    <col min="19" max="19" width="16.7109375" style="166" customWidth="1"/>
    <col min="20" max="16384" width="9.140625" style="166"/>
  </cols>
  <sheetData>
    <row r="1" spans="1:22">
      <c r="R1" s="409" t="s">
        <v>668</v>
      </c>
    </row>
    <row r="3" spans="1:22" ht="12.75" customHeight="1">
      <c r="A3" s="540" t="s">
        <v>259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1:22">
      <c r="B4" s="167"/>
      <c r="C4" s="168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</row>
    <row r="5" spans="1:22">
      <c r="A5" s="541"/>
      <c r="B5" s="542" t="s">
        <v>260</v>
      </c>
      <c r="C5" s="542"/>
      <c r="D5" s="543" t="str">
        <f>'Пр6 Справочник'!B8&amp;" год"</f>
        <v>2017 год</v>
      </c>
      <c r="E5" s="543"/>
      <c r="F5" s="543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</row>
    <row r="6" spans="1:22">
      <c r="A6" s="541"/>
      <c r="B6" s="542"/>
      <c r="C6" s="542"/>
      <c r="D6" s="543" t="s">
        <v>261</v>
      </c>
      <c r="E6" s="543"/>
      <c r="F6" s="543"/>
      <c r="G6" s="543"/>
      <c r="H6" s="543"/>
      <c r="I6" s="543" t="s">
        <v>262</v>
      </c>
      <c r="J6" s="543"/>
      <c r="K6" s="543"/>
      <c r="L6" s="543"/>
      <c r="M6" s="543"/>
      <c r="N6" s="543" t="s">
        <v>263</v>
      </c>
      <c r="O6" s="543"/>
      <c r="P6" s="543"/>
      <c r="Q6" s="543"/>
      <c r="R6" s="543"/>
    </row>
    <row r="7" spans="1:22">
      <c r="A7" s="541"/>
      <c r="B7" s="542"/>
      <c r="C7" s="542"/>
      <c r="D7" s="169" t="s">
        <v>264</v>
      </c>
      <c r="E7" s="170" t="s">
        <v>88</v>
      </c>
      <c r="F7" s="170" t="s">
        <v>89</v>
      </c>
      <c r="G7" s="170" t="s">
        <v>90</v>
      </c>
      <c r="H7" s="170" t="s">
        <v>91</v>
      </c>
      <c r="I7" s="169" t="s">
        <v>264</v>
      </c>
      <c r="J7" s="170" t="s">
        <v>88</v>
      </c>
      <c r="K7" s="170" t="s">
        <v>89</v>
      </c>
      <c r="L7" s="170" t="s">
        <v>90</v>
      </c>
      <c r="M7" s="170" t="s">
        <v>91</v>
      </c>
      <c r="N7" s="169" t="s">
        <v>264</v>
      </c>
      <c r="O7" s="170" t="s">
        <v>88</v>
      </c>
      <c r="P7" s="170" t="s">
        <v>89</v>
      </c>
      <c r="Q7" s="170" t="s">
        <v>90</v>
      </c>
      <c r="R7" s="170" t="s">
        <v>91</v>
      </c>
    </row>
    <row r="8" spans="1:22">
      <c r="A8" s="171"/>
      <c r="B8" s="172">
        <v>1</v>
      </c>
      <c r="C8" s="172">
        <v>2</v>
      </c>
      <c r="D8" s="172">
        <v>3</v>
      </c>
      <c r="E8" s="172">
        <v>4</v>
      </c>
      <c r="F8" s="172">
        <v>5</v>
      </c>
      <c r="G8" s="172">
        <v>6</v>
      </c>
      <c r="H8" s="172">
        <v>7</v>
      </c>
      <c r="I8" s="172">
        <v>8</v>
      </c>
      <c r="J8" s="172">
        <v>9</v>
      </c>
      <c r="K8" s="172">
        <v>10</v>
      </c>
      <c r="L8" s="172">
        <v>11</v>
      </c>
      <c r="M8" s="172">
        <v>12</v>
      </c>
      <c r="N8" s="172">
        <v>13</v>
      </c>
      <c r="O8" s="172">
        <v>14</v>
      </c>
      <c r="P8" s="172">
        <v>15</v>
      </c>
      <c r="Q8" s="172">
        <v>16</v>
      </c>
      <c r="R8" s="172">
        <v>17</v>
      </c>
    </row>
    <row r="9" spans="1:22">
      <c r="A9" s="171"/>
      <c r="B9" s="173" t="s">
        <v>265</v>
      </c>
      <c r="C9" s="174" t="s">
        <v>266</v>
      </c>
      <c r="D9" s="175">
        <f>SUM(E9:H9)-SUM(F10:H10)</f>
        <v>0</v>
      </c>
      <c r="E9" s="175">
        <f>E10+E15+E14</f>
        <v>0</v>
      </c>
      <c r="F9" s="175">
        <f>F10+F15+F14</f>
        <v>0</v>
      </c>
      <c r="G9" s="175">
        <f>G10+G15+G14</f>
        <v>0</v>
      </c>
      <c r="H9" s="175">
        <f>H10+H15+H14</f>
        <v>0</v>
      </c>
      <c r="I9" s="175">
        <f>SUM(J9:M9)-SUM(K10:M10)</f>
        <v>0</v>
      </c>
      <c r="J9" s="175">
        <f>J10+J15+J14</f>
        <v>0</v>
      </c>
      <c r="K9" s="175">
        <f>K10+K15+K14</f>
        <v>0</v>
      </c>
      <c r="L9" s="175">
        <f>L10+L15+L14</f>
        <v>0</v>
      </c>
      <c r="M9" s="175">
        <f>M10+M15+M14</f>
        <v>0</v>
      </c>
      <c r="N9" s="175">
        <f>SUM(O9:R9)-SUM(P10:R10)</f>
        <v>0</v>
      </c>
      <c r="O9" s="175">
        <f>O10+O15+O14</f>
        <v>0</v>
      </c>
      <c r="P9" s="175">
        <f>P10+P15+P14</f>
        <v>0</v>
      </c>
      <c r="Q9" s="175">
        <f>Q10+Q15+Q14</f>
        <v>0</v>
      </c>
      <c r="R9" s="175">
        <f>R10+R15+R14</f>
        <v>0</v>
      </c>
    </row>
    <row r="10" spans="1:22">
      <c r="A10" s="171"/>
      <c r="B10" s="176" t="s">
        <v>267</v>
      </c>
      <c r="C10" s="177" t="s">
        <v>266</v>
      </c>
      <c r="D10" s="178"/>
      <c r="E10" s="179">
        <f>E11+E12+E13</f>
        <v>0</v>
      </c>
      <c r="F10" s="179">
        <f>F11+F12+F13</f>
        <v>0</v>
      </c>
      <c r="G10" s="179">
        <f>G11+G12+G13</f>
        <v>0</v>
      </c>
      <c r="H10" s="179">
        <f>H11+H12+H13</f>
        <v>0</v>
      </c>
      <c r="I10" s="178"/>
      <c r="J10" s="179">
        <f>J11+J12+J13</f>
        <v>0</v>
      </c>
      <c r="K10" s="179">
        <f>K11+K12+K13</f>
        <v>0</v>
      </c>
      <c r="L10" s="179">
        <f>L11+L12+L13</f>
        <v>0</v>
      </c>
      <c r="M10" s="179">
        <f>M11+M12+M13</f>
        <v>0</v>
      </c>
      <c r="N10" s="178"/>
      <c r="O10" s="179">
        <f>O11+O12+O13</f>
        <v>0</v>
      </c>
      <c r="P10" s="179">
        <f>P11+P12+P13</f>
        <v>0</v>
      </c>
      <c r="Q10" s="179">
        <f>Q11+Q12+Q13</f>
        <v>0</v>
      </c>
      <c r="R10" s="179">
        <f>R11+R12+R13</f>
        <v>0</v>
      </c>
      <c r="T10" s="180"/>
    </row>
    <row r="11" spans="1:22">
      <c r="A11" s="171"/>
      <c r="B11" s="181" t="s">
        <v>268</v>
      </c>
      <c r="C11" s="177" t="s">
        <v>266</v>
      </c>
      <c r="D11" s="182"/>
      <c r="E11" s="319">
        <f t="shared" ref="E11:H16" si="0">J11+O11</f>
        <v>0</v>
      </c>
      <c r="F11" s="319">
        <f t="shared" si="0"/>
        <v>0</v>
      </c>
      <c r="G11" s="319">
        <f t="shared" si="0"/>
        <v>0</v>
      </c>
      <c r="H11" s="319">
        <f t="shared" si="0"/>
        <v>0</v>
      </c>
      <c r="I11" s="182"/>
      <c r="J11" s="408"/>
      <c r="K11" s="408"/>
      <c r="L11" s="408"/>
      <c r="M11" s="408"/>
      <c r="N11" s="182"/>
      <c r="O11" s="408"/>
      <c r="P11" s="408"/>
      <c r="Q11" s="408"/>
      <c r="R11" s="408"/>
    </row>
    <row r="12" spans="1:22">
      <c r="A12" s="171"/>
      <c r="B12" s="181" t="s">
        <v>269</v>
      </c>
      <c r="C12" s="177" t="s">
        <v>266</v>
      </c>
      <c r="D12" s="182"/>
      <c r="E12" s="319">
        <f t="shared" si="0"/>
        <v>0</v>
      </c>
      <c r="F12" s="319">
        <f t="shared" si="0"/>
        <v>0</v>
      </c>
      <c r="G12" s="319">
        <f t="shared" si="0"/>
        <v>0</v>
      </c>
      <c r="H12" s="319">
        <f t="shared" si="0"/>
        <v>0</v>
      </c>
      <c r="I12" s="182"/>
      <c r="J12" s="408"/>
      <c r="K12" s="408"/>
      <c r="L12" s="408"/>
      <c r="M12" s="408"/>
      <c r="N12" s="182"/>
      <c r="O12" s="408"/>
      <c r="P12" s="408"/>
      <c r="Q12" s="408"/>
      <c r="R12" s="408"/>
    </row>
    <row r="13" spans="1:22">
      <c r="A13" s="171"/>
      <c r="B13" s="181" t="s">
        <v>270</v>
      </c>
      <c r="C13" s="177" t="s">
        <v>266</v>
      </c>
      <c r="D13" s="182"/>
      <c r="E13" s="319">
        <f t="shared" si="0"/>
        <v>0</v>
      </c>
      <c r="F13" s="319">
        <f t="shared" si="0"/>
        <v>0</v>
      </c>
      <c r="G13" s="319">
        <f t="shared" si="0"/>
        <v>0</v>
      </c>
      <c r="H13" s="319">
        <f t="shared" si="0"/>
        <v>0</v>
      </c>
      <c r="I13" s="182"/>
      <c r="J13" s="408"/>
      <c r="K13" s="408"/>
      <c r="L13" s="408"/>
      <c r="M13" s="408"/>
      <c r="N13" s="182"/>
      <c r="O13" s="408"/>
      <c r="P13" s="408"/>
      <c r="Q13" s="408"/>
      <c r="R13" s="408"/>
    </row>
    <row r="14" spans="1:22">
      <c r="A14" s="171"/>
      <c r="B14" s="176" t="s">
        <v>271</v>
      </c>
      <c r="C14" s="177"/>
      <c r="D14" s="178">
        <f>SUM(E14:H14)</f>
        <v>0</v>
      </c>
      <c r="E14" s="319">
        <f t="shared" si="0"/>
        <v>0</v>
      </c>
      <c r="F14" s="319">
        <f t="shared" si="0"/>
        <v>0</v>
      </c>
      <c r="G14" s="319">
        <f t="shared" si="0"/>
        <v>0</v>
      </c>
      <c r="H14" s="319">
        <f t="shared" si="0"/>
        <v>0</v>
      </c>
      <c r="I14" s="178">
        <f>SUM(J14:M14)</f>
        <v>0</v>
      </c>
      <c r="J14" s="408"/>
      <c r="K14" s="408"/>
      <c r="L14" s="408"/>
      <c r="M14" s="408"/>
      <c r="N14" s="178">
        <f>SUM(O14:R14)</f>
        <v>0</v>
      </c>
      <c r="O14" s="408"/>
      <c r="P14" s="408"/>
      <c r="Q14" s="408"/>
      <c r="R14" s="408"/>
      <c r="T14" s="183"/>
      <c r="U14" s="183"/>
      <c r="V14" s="183"/>
    </row>
    <row r="15" spans="1:22" ht="13.5">
      <c r="A15" s="171"/>
      <c r="B15" s="176" t="s">
        <v>272</v>
      </c>
      <c r="C15" s="177"/>
      <c r="D15" s="178">
        <f>SUM(E15:H15)</f>
        <v>0</v>
      </c>
      <c r="E15" s="319">
        <f t="shared" si="0"/>
        <v>0</v>
      </c>
      <c r="F15" s="319">
        <f t="shared" si="0"/>
        <v>0</v>
      </c>
      <c r="G15" s="319">
        <f t="shared" si="0"/>
        <v>0</v>
      </c>
      <c r="H15" s="319">
        <f t="shared" si="0"/>
        <v>0</v>
      </c>
      <c r="I15" s="178">
        <f>SUM(J15:M15)</f>
        <v>0</v>
      </c>
      <c r="J15" s="408"/>
      <c r="K15" s="408"/>
      <c r="L15" s="408"/>
      <c r="M15" s="408"/>
      <c r="N15" s="178">
        <f>SUM(O15:R15)</f>
        <v>0</v>
      </c>
      <c r="O15" s="408"/>
      <c r="P15" s="408"/>
      <c r="Q15" s="408"/>
      <c r="R15" s="408"/>
      <c r="S15" s="184"/>
    </row>
    <row r="16" spans="1:22" ht="13.5">
      <c r="A16" s="171"/>
      <c r="B16" s="185" t="s">
        <v>273</v>
      </c>
      <c r="C16" s="172" t="s">
        <v>266</v>
      </c>
      <c r="D16" s="186">
        <f>SUM(E16:H16)</f>
        <v>0</v>
      </c>
      <c r="E16" s="319">
        <f t="shared" si="0"/>
        <v>0</v>
      </c>
      <c r="F16" s="319">
        <f t="shared" si="0"/>
        <v>0</v>
      </c>
      <c r="G16" s="319">
        <f t="shared" si="0"/>
        <v>0</v>
      </c>
      <c r="H16" s="319">
        <f t="shared" si="0"/>
        <v>0</v>
      </c>
      <c r="I16" s="186">
        <f>SUM(J16:M16)</f>
        <v>0</v>
      </c>
      <c r="J16" s="408"/>
      <c r="K16" s="408"/>
      <c r="L16" s="408"/>
      <c r="M16" s="408"/>
      <c r="N16" s="186">
        <f>SUM(O16:R16)</f>
        <v>0</v>
      </c>
      <c r="O16" s="408"/>
      <c r="P16" s="408"/>
      <c r="Q16" s="408"/>
      <c r="R16" s="408"/>
      <c r="S16" s="187"/>
    </row>
    <row r="17" spans="1:18" s="190" customFormat="1">
      <c r="A17" s="188"/>
      <c r="B17" s="176" t="s">
        <v>274</v>
      </c>
      <c r="C17" s="177" t="s">
        <v>16</v>
      </c>
      <c r="D17" s="189" t="e">
        <f t="shared" ref="D17:R17" si="1">D16/D9</f>
        <v>#DIV/0!</v>
      </c>
      <c r="E17" s="189" t="e">
        <f t="shared" si="1"/>
        <v>#DIV/0!</v>
      </c>
      <c r="F17" s="189" t="e">
        <f t="shared" si="1"/>
        <v>#DIV/0!</v>
      </c>
      <c r="G17" s="189" t="e">
        <f t="shared" si="1"/>
        <v>#DIV/0!</v>
      </c>
      <c r="H17" s="189" t="e">
        <f t="shared" si="1"/>
        <v>#DIV/0!</v>
      </c>
      <c r="I17" s="189" t="e">
        <f t="shared" si="1"/>
        <v>#DIV/0!</v>
      </c>
      <c r="J17" s="189" t="e">
        <f t="shared" si="1"/>
        <v>#DIV/0!</v>
      </c>
      <c r="K17" s="189" t="e">
        <f t="shared" si="1"/>
        <v>#DIV/0!</v>
      </c>
      <c r="L17" s="189" t="e">
        <f t="shared" si="1"/>
        <v>#DIV/0!</v>
      </c>
      <c r="M17" s="189" t="e">
        <f t="shared" si="1"/>
        <v>#DIV/0!</v>
      </c>
      <c r="N17" s="189" t="e">
        <f t="shared" si="1"/>
        <v>#DIV/0!</v>
      </c>
      <c r="O17" s="189" t="e">
        <f t="shared" si="1"/>
        <v>#DIV/0!</v>
      </c>
      <c r="P17" s="189" t="e">
        <f t="shared" si="1"/>
        <v>#DIV/0!</v>
      </c>
      <c r="Q17" s="189" t="e">
        <f t="shared" si="1"/>
        <v>#DIV/0!</v>
      </c>
      <c r="R17" s="189" t="e">
        <f t="shared" si="1"/>
        <v>#DIV/0!</v>
      </c>
    </row>
    <row r="18" spans="1:18">
      <c r="A18" s="171"/>
      <c r="B18" s="185" t="s">
        <v>275</v>
      </c>
      <c r="C18" s="172"/>
      <c r="D18" s="186">
        <f>SUM(E18:H18)</f>
        <v>0</v>
      </c>
      <c r="E18" s="319">
        <f>J18+O18</f>
        <v>0</v>
      </c>
      <c r="F18" s="319">
        <f t="shared" ref="F18:H18" si="2">K18+P18</f>
        <v>0</v>
      </c>
      <c r="G18" s="319">
        <f t="shared" si="2"/>
        <v>0</v>
      </c>
      <c r="H18" s="319">
        <f t="shared" si="2"/>
        <v>0</v>
      </c>
      <c r="I18" s="186">
        <f>SUM(J18:M18)</f>
        <v>0</v>
      </c>
      <c r="J18" s="462"/>
      <c r="K18" s="462"/>
      <c r="L18" s="462"/>
      <c r="M18" s="462"/>
      <c r="N18" s="186">
        <f>SUM(O18:R18)</f>
        <v>0</v>
      </c>
      <c r="O18" s="462"/>
      <c r="P18" s="462"/>
      <c r="Q18" s="462"/>
      <c r="R18" s="462"/>
    </row>
    <row r="19" spans="1:18">
      <c r="A19" s="171"/>
      <c r="B19" s="173" t="s">
        <v>276</v>
      </c>
      <c r="C19" s="174" t="s">
        <v>266</v>
      </c>
      <c r="D19" s="191"/>
      <c r="E19" s="192">
        <f>E9-E16-E18</f>
        <v>0</v>
      </c>
      <c r="F19" s="192">
        <f>F9-F16-F18</f>
        <v>0</v>
      </c>
      <c r="G19" s="192">
        <f>G9-G16-G18</f>
        <v>0</v>
      </c>
      <c r="H19" s="192">
        <f>H9-H16-H18</f>
        <v>0</v>
      </c>
      <c r="I19" s="191"/>
      <c r="J19" s="192">
        <f>J9-J16-J18</f>
        <v>0</v>
      </c>
      <c r="K19" s="192">
        <f>K9-K16-K18</f>
        <v>0</v>
      </c>
      <c r="L19" s="192">
        <f>L9-L16-L18</f>
        <v>0</v>
      </c>
      <c r="M19" s="192">
        <f>M9-M16-M18</f>
        <v>0</v>
      </c>
      <c r="N19" s="191"/>
      <c r="O19" s="192">
        <f>O9-O16-O18</f>
        <v>0</v>
      </c>
      <c r="P19" s="192">
        <f>P9-P16-P18</f>
        <v>0</v>
      </c>
      <c r="Q19" s="192">
        <f>Q9-Q16-Q18</f>
        <v>0</v>
      </c>
      <c r="R19" s="192">
        <f>R9-R16-R18</f>
        <v>0</v>
      </c>
    </row>
    <row r="20" spans="1:18">
      <c r="A20" s="171"/>
      <c r="B20" s="176" t="s">
        <v>277</v>
      </c>
      <c r="C20" s="174"/>
      <c r="D20" s="193">
        <f t="shared" ref="D20:D21" si="3">SUM(E20:H20)</f>
        <v>0</v>
      </c>
      <c r="E20" s="193">
        <f>E21</f>
        <v>0</v>
      </c>
      <c r="F20" s="193">
        <f t="shared" ref="F20:H20" si="4">F21</f>
        <v>0</v>
      </c>
      <c r="G20" s="193">
        <f t="shared" si="4"/>
        <v>0</v>
      </c>
      <c r="H20" s="193">
        <f t="shared" si="4"/>
        <v>0</v>
      </c>
      <c r="I20" s="193">
        <f>SUM(J20:M20)</f>
        <v>0</v>
      </c>
      <c r="J20" s="193">
        <f>J21</f>
        <v>0</v>
      </c>
      <c r="K20" s="193">
        <f t="shared" ref="K20:M20" si="5">K21</f>
        <v>0</v>
      </c>
      <c r="L20" s="193">
        <f t="shared" si="5"/>
        <v>0</v>
      </c>
      <c r="M20" s="193">
        <f t="shared" si="5"/>
        <v>0</v>
      </c>
      <c r="N20" s="193">
        <f>SUM(O20:R20)</f>
        <v>0</v>
      </c>
      <c r="O20" s="193">
        <f>O21</f>
        <v>0</v>
      </c>
      <c r="P20" s="193">
        <f t="shared" ref="P20" si="6">P21</f>
        <v>0</v>
      </c>
      <c r="Q20" s="193">
        <f t="shared" ref="Q20" si="7">Q21</f>
        <v>0</v>
      </c>
      <c r="R20" s="193">
        <f t="shared" ref="R20" si="8">R21</f>
        <v>0</v>
      </c>
    </row>
    <row r="21" spans="1:18" ht="13.5">
      <c r="A21" s="171"/>
      <c r="B21" s="181" t="s">
        <v>278</v>
      </c>
      <c r="C21" s="177" t="s">
        <v>266</v>
      </c>
      <c r="D21" s="193">
        <f t="shared" si="3"/>
        <v>0</v>
      </c>
      <c r="E21" s="194">
        <f>J21+O21</f>
        <v>0</v>
      </c>
      <c r="F21" s="194">
        <f t="shared" ref="F21:H22" si="9">K21+P21</f>
        <v>0</v>
      </c>
      <c r="G21" s="194">
        <f t="shared" si="9"/>
        <v>0</v>
      </c>
      <c r="H21" s="194">
        <f t="shared" si="9"/>
        <v>0</v>
      </c>
      <c r="I21" s="193">
        <f>SUM(J21:M21)</f>
        <v>0</v>
      </c>
      <c r="J21" s="461"/>
      <c r="K21" s="461"/>
      <c r="L21" s="461"/>
      <c r="M21" s="461"/>
      <c r="N21" s="193">
        <f>SUM(O21:R21)</f>
        <v>0</v>
      </c>
      <c r="O21" s="461"/>
      <c r="P21" s="461"/>
      <c r="Q21" s="461"/>
      <c r="R21" s="461"/>
    </row>
    <row r="22" spans="1:18" ht="13.5">
      <c r="A22" s="171"/>
      <c r="B22" s="195" t="s">
        <v>279</v>
      </c>
      <c r="C22" s="177" t="s">
        <v>266</v>
      </c>
      <c r="D22" s="193">
        <f>I22+N22</f>
        <v>0</v>
      </c>
      <c r="E22" s="194">
        <f>J22+O22</f>
        <v>0</v>
      </c>
      <c r="F22" s="194">
        <f t="shared" si="9"/>
        <v>0</v>
      </c>
      <c r="G22" s="194">
        <f t="shared" si="9"/>
        <v>0</v>
      </c>
      <c r="H22" s="194">
        <f t="shared" si="9"/>
        <v>0</v>
      </c>
      <c r="I22" s="193">
        <f>SUM(J22:M22)</f>
        <v>0</v>
      </c>
      <c r="J22" s="461"/>
      <c r="K22" s="461"/>
      <c r="L22" s="461"/>
      <c r="M22" s="461"/>
      <c r="N22" s="193">
        <f>SUM(O22:R22)</f>
        <v>0</v>
      </c>
      <c r="O22" s="461"/>
      <c r="P22" s="461"/>
      <c r="Q22" s="461"/>
      <c r="R22" s="461"/>
    </row>
    <row r="23" spans="1:18">
      <c r="B23" s="167"/>
      <c r="C23" s="198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</row>
    <row r="24" spans="1:18">
      <c r="B24" s="200" t="s">
        <v>280</v>
      </c>
      <c r="E24" s="202">
        <f>E19-E20-F11-G11-H11</f>
        <v>0</v>
      </c>
      <c r="F24" s="202">
        <f>F19-F20-G12-H12</f>
        <v>0</v>
      </c>
      <c r="G24" s="202">
        <f>G19-G20-H13</f>
        <v>0</v>
      </c>
      <c r="H24" s="202">
        <f>H19-H20</f>
        <v>0</v>
      </c>
      <c r="I24" s="202"/>
      <c r="J24" s="202">
        <f>J19-J20-K11-L11-M11</f>
        <v>0</v>
      </c>
      <c r="K24" s="202">
        <f>K19-K20-L12-M12</f>
        <v>0</v>
      </c>
      <c r="L24" s="202">
        <f>L19-L20-M13</f>
        <v>0</v>
      </c>
      <c r="M24" s="202">
        <f>M19-M20</f>
        <v>0</v>
      </c>
      <c r="N24" s="202"/>
      <c r="O24" s="202">
        <f>O19-O20-P11-Q11-R11</f>
        <v>0</v>
      </c>
      <c r="P24" s="202">
        <f>P19-P20-Q12-R12</f>
        <v>0</v>
      </c>
      <c r="Q24" s="202">
        <f>Q19-Q20-R13</f>
        <v>0</v>
      </c>
      <c r="R24" s="202">
        <f>R19-R20</f>
        <v>0</v>
      </c>
    </row>
    <row r="25" spans="1:18"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</row>
    <row r="26" spans="1:18">
      <c r="B26" s="167"/>
      <c r="C26" s="204"/>
      <c r="D26" s="180"/>
      <c r="E26" s="180"/>
      <c r="F26" s="180"/>
      <c r="G26" s="180"/>
      <c r="H26" s="180"/>
      <c r="I26" s="205"/>
      <c r="J26" s="180"/>
      <c r="K26" s="180"/>
      <c r="L26" s="180"/>
      <c r="M26" s="180"/>
      <c r="N26" s="180"/>
      <c r="O26" s="180"/>
      <c r="P26" s="180"/>
      <c r="Q26" s="180"/>
      <c r="R26" s="180"/>
    </row>
    <row r="27" spans="1:18" customFormat="1" ht="15">
      <c r="I27" s="206"/>
      <c r="N27" s="206"/>
      <c r="O27" s="206"/>
    </row>
    <row r="28" spans="1:18" customFormat="1" ht="15">
      <c r="I28" s="206"/>
      <c r="N28" s="206"/>
    </row>
    <row r="29" spans="1:18" customFormat="1" ht="15"/>
    <row r="30" spans="1:18" customFormat="1" ht="15"/>
    <row r="31" spans="1:18" customFormat="1" ht="15"/>
    <row r="32" spans="1:18" customFormat="1" ht="15"/>
    <row r="33" customFormat="1" ht="15"/>
    <row r="34" customFormat="1" ht="15"/>
    <row r="35" customFormat="1" ht="15"/>
    <row r="36" customFormat="1" ht="15"/>
    <row r="37" customFormat="1" ht="15"/>
    <row r="38" customFormat="1" ht="15"/>
    <row r="39" customFormat="1" ht="15"/>
    <row r="40" customFormat="1" ht="15"/>
    <row r="41" customFormat="1" ht="15"/>
    <row r="42" customFormat="1" ht="15"/>
    <row r="43" customFormat="1" ht="15"/>
    <row r="44" customFormat="1" ht="15"/>
    <row r="45" customFormat="1" ht="15"/>
    <row r="46" customFormat="1" ht="15"/>
    <row r="47" customFormat="1" ht="15"/>
    <row r="48" customFormat="1" ht="15"/>
    <row r="49" customFormat="1" ht="15"/>
    <row r="50" customFormat="1" ht="15"/>
    <row r="51" customFormat="1" ht="15"/>
    <row r="52" customFormat="1" ht="15"/>
    <row r="53" customFormat="1" ht="15"/>
    <row r="54" customFormat="1" ht="15"/>
    <row r="55" customFormat="1" ht="15"/>
    <row r="56" customFormat="1" ht="15"/>
    <row r="57" customFormat="1" ht="15"/>
    <row r="58" customFormat="1" ht="15"/>
    <row r="59" customFormat="1" ht="15"/>
    <row r="60" customFormat="1" ht="15"/>
    <row r="61" customFormat="1" ht="15"/>
    <row r="62" customFormat="1" ht="15"/>
    <row r="63" customFormat="1" ht="15"/>
    <row r="64" customFormat="1" ht="15"/>
    <row r="65" customFormat="1" ht="15"/>
    <row r="66" customFormat="1" ht="15"/>
    <row r="67" customFormat="1" ht="15"/>
    <row r="68" customFormat="1" ht="15"/>
    <row r="69" customFormat="1" ht="15"/>
    <row r="70" customFormat="1" ht="15"/>
    <row r="71" customFormat="1" ht="15"/>
  </sheetData>
  <sheetProtection algorithmName="SHA-512" hashValue="tjvP+9PkFXnUZSBiOuAQ1Mtn7M/ydOwyFzK6ycMufkWPEZCDxooRbI1opTisDFFy8NUfEnMDW8mzyGSMteefdA==" saltValue="IDfnxYLSq331Kcr8R12pwg==" spinCount="100000" sheet="1" objects="1" scenarios="1" formatCells="0"/>
  <mergeCells count="8">
    <mergeCell ref="A3:R3"/>
    <mergeCell ref="A5:A7"/>
    <mergeCell ref="B5:B7"/>
    <mergeCell ref="C5:C7"/>
    <mergeCell ref="D5:R5"/>
    <mergeCell ref="D6:H6"/>
    <mergeCell ref="I6:M6"/>
    <mergeCell ref="N6:R6"/>
  </mergeCells>
  <printOptions horizontalCentered="1"/>
  <pageMargins left="0.39370078740157483" right="0.19685039370078741" top="0.39370078740157483" bottom="0.39370078740157483" header="0" footer="0"/>
  <pageSetup paperSize="9" scale="52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view="pageBreakPreview" zoomScale="90" zoomScaleNormal="100" workbookViewId="0">
      <pane xSplit="2" ySplit="7" topLeftCell="C8" activePane="bottomRight" state="frozen"/>
      <selection activeCell="G35" sqref="G35"/>
      <selection pane="topRight" activeCell="G35" sqref="G35"/>
      <selection pane="bottomLeft" activeCell="G35" sqref="G35"/>
      <selection pane="bottomRight" activeCell="E13" sqref="E13"/>
    </sheetView>
  </sheetViews>
  <sheetFormatPr defaultColWidth="9.140625" defaultRowHeight="12.75"/>
  <cols>
    <col min="1" max="1" width="7.42578125" style="166" customWidth="1"/>
    <col min="2" max="2" width="40.42578125" style="190" customWidth="1"/>
    <col min="3" max="3" width="11.7109375" style="201" customWidth="1"/>
    <col min="4" max="20" width="13.5703125" style="190" customWidth="1"/>
    <col min="21" max="21" width="9.140625" style="166"/>
    <col min="22" max="22" width="12.28515625" style="166" customWidth="1"/>
    <col min="23" max="23" width="12.5703125" style="166" customWidth="1"/>
    <col min="24" max="16384" width="9.140625" style="166"/>
  </cols>
  <sheetData>
    <row r="1" spans="1:24">
      <c r="R1" s="190" t="s">
        <v>669</v>
      </c>
    </row>
    <row r="3" spans="1:24" ht="12.75" customHeight="1">
      <c r="A3" s="540" t="s">
        <v>281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207"/>
      <c r="T3" s="207"/>
    </row>
    <row r="4" spans="1:24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</row>
    <row r="5" spans="1:24">
      <c r="A5" s="541"/>
      <c r="B5" s="542" t="s">
        <v>260</v>
      </c>
      <c r="C5" s="542" t="s">
        <v>282</v>
      </c>
      <c r="D5" s="544" t="str">
        <f>'Пр15 1.4'!D5:R5</f>
        <v>2017 год</v>
      </c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545"/>
      <c r="Q5" s="545"/>
      <c r="R5" s="546"/>
      <c r="S5" s="207"/>
      <c r="T5" s="207"/>
    </row>
    <row r="6" spans="1:24">
      <c r="A6" s="541"/>
      <c r="B6" s="542"/>
      <c r="C6" s="542"/>
      <c r="D6" s="544" t="str">
        <f>'Пр15 1.4'!D6:H6</f>
        <v>Год</v>
      </c>
      <c r="E6" s="545"/>
      <c r="F6" s="545"/>
      <c r="G6" s="545"/>
      <c r="H6" s="546"/>
      <c r="I6" s="544" t="str">
        <f>'Пр15 1.4'!I6:M6</f>
        <v>1 полугодие</v>
      </c>
      <c r="J6" s="545"/>
      <c r="K6" s="545"/>
      <c r="L6" s="545"/>
      <c r="M6" s="546"/>
      <c r="N6" s="544" t="str">
        <f>'Пр15 1.4'!N6:R6</f>
        <v>2 полугодие</v>
      </c>
      <c r="O6" s="545"/>
      <c r="P6" s="545"/>
      <c r="Q6" s="545"/>
      <c r="R6" s="546"/>
      <c r="S6" s="207"/>
      <c r="T6" s="207"/>
    </row>
    <row r="7" spans="1:24">
      <c r="A7" s="541"/>
      <c r="B7" s="542"/>
      <c r="C7" s="542"/>
      <c r="D7" s="169" t="s">
        <v>264</v>
      </c>
      <c r="E7" s="170" t="s">
        <v>88</v>
      </c>
      <c r="F7" s="170" t="s">
        <v>89</v>
      </c>
      <c r="G7" s="170" t="s">
        <v>90</v>
      </c>
      <c r="H7" s="170" t="s">
        <v>91</v>
      </c>
      <c r="I7" s="169" t="s">
        <v>264</v>
      </c>
      <c r="J7" s="170" t="s">
        <v>88</v>
      </c>
      <c r="K7" s="170" t="s">
        <v>89</v>
      </c>
      <c r="L7" s="170" t="s">
        <v>90</v>
      </c>
      <c r="M7" s="170" t="s">
        <v>91</v>
      </c>
      <c r="N7" s="169" t="s">
        <v>264</v>
      </c>
      <c r="O7" s="170" t="s">
        <v>88</v>
      </c>
      <c r="P7" s="170" t="s">
        <v>89</v>
      </c>
      <c r="Q7" s="170" t="s">
        <v>90</v>
      </c>
      <c r="R7" s="170" t="s">
        <v>91</v>
      </c>
      <c r="S7" s="208"/>
      <c r="T7" s="208"/>
    </row>
    <row r="8" spans="1:24">
      <c r="A8" s="209"/>
      <c r="B8" s="209">
        <f>'Пр15 1.4'!B8</f>
        <v>1</v>
      </c>
      <c r="C8" s="209">
        <f>'Пр15 1.4'!C8</f>
        <v>2</v>
      </c>
      <c r="D8" s="209">
        <f>'Пр15 1.4'!D8</f>
        <v>3</v>
      </c>
      <c r="E8" s="209">
        <f>'Пр15 1.4'!E8</f>
        <v>4</v>
      </c>
      <c r="F8" s="209">
        <f>'Пр15 1.4'!F8</f>
        <v>5</v>
      </c>
      <c r="G8" s="209">
        <f>'Пр15 1.4'!G8</f>
        <v>6</v>
      </c>
      <c r="H8" s="209">
        <f>'Пр15 1.4'!H8</f>
        <v>7</v>
      </c>
      <c r="I8" s="209">
        <f>'Пр15 1.4'!I8</f>
        <v>8</v>
      </c>
      <c r="J8" s="209">
        <f>'Пр15 1.4'!J8</f>
        <v>9</v>
      </c>
      <c r="K8" s="209">
        <f>'Пр15 1.4'!K8</f>
        <v>10</v>
      </c>
      <c r="L8" s="209">
        <f>'Пр15 1.4'!L8</f>
        <v>11</v>
      </c>
      <c r="M8" s="209">
        <f>'Пр15 1.4'!M8</f>
        <v>12</v>
      </c>
      <c r="N8" s="209">
        <f>'Пр15 1.4'!N8</f>
        <v>13</v>
      </c>
      <c r="O8" s="209">
        <f>'Пр15 1.4'!O8</f>
        <v>14</v>
      </c>
      <c r="P8" s="209">
        <f>'Пр15 1.4'!P8</f>
        <v>15</v>
      </c>
      <c r="Q8" s="209">
        <f>'Пр15 1.4'!Q8</f>
        <v>16</v>
      </c>
      <c r="R8" s="209">
        <f>'Пр15 1.4'!R8</f>
        <v>17</v>
      </c>
      <c r="S8" s="198"/>
      <c r="T8" s="198"/>
    </row>
    <row r="9" spans="1:24">
      <c r="A9" s="171"/>
      <c r="B9" s="173" t="s">
        <v>283</v>
      </c>
      <c r="C9" s="174" t="s">
        <v>284</v>
      </c>
      <c r="D9" s="191">
        <f>SUM(E9:H9)-SUM(F10:H10)</f>
        <v>0</v>
      </c>
      <c r="E9" s="191">
        <f>E10+E15+E14</f>
        <v>0</v>
      </c>
      <c r="F9" s="191">
        <f>F10+F15+F14</f>
        <v>0</v>
      </c>
      <c r="G9" s="191">
        <f>G10+G15+G14</f>
        <v>0</v>
      </c>
      <c r="H9" s="191">
        <f>H10+H15+H14</f>
        <v>0</v>
      </c>
      <c r="I9" s="191">
        <f>SUM(J9:M9)-SUM(K10:M10)</f>
        <v>0</v>
      </c>
      <c r="J9" s="191">
        <f>J10+J15+J14</f>
        <v>0</v>
      </c>
      <c r="K9" s="191">
        <f>K10+K15+K14</f>
        <v>0</v>
      </c>
      <c r="L9" s="191">
        <f>L10+L15+L14</f>
        <v>0</v>
      </c>
      <c r="M9" s="191">
        <f>M10+M15+M14</f>
        <v>0</v>
      </c>
      <c r="N9" s="191">
        <f>SUM(O9:R9)-SUM(P10:R10)</f>
        <v>0</v>
      </c>
      <c r="O9" s="191">
        <f>O10+O15+O14</f>
        <v>0</v>
      </c>
      <c r="P9" s="191">
        <f>P10+P15+P14</f>
        <v>0</v>
      </c>
      <c r="Q9" s="191">
        <f>Q10+Q15+Q14</f>
        <v>0</v>
      </c>
      <c r="R9" s="191">
        <f>R10+R15+R14</f>
        <v>0</v>
      </c>
      <c r="S9" s="210"/>
      <c r="T9" s="210"/>
    </row>
    <row r="10" spans="1:24">
      <c r="A10" s="171"/>
      <c r="B10" s="176" t="s">
        <v>267</v>
      </c>
      <c r="C10" s="177" t="s">
        <v>284</v>
      </c>
      <c r="D10" s="211"/>
      <c r="E10" s="212">
        <f>E11+E12+E13</f>
        <v>0</v>
      </c>
      <c r="F10" s="212">
        <f>F11+F12+F13</f>
        <v>0</v>
      </c>
      <c r="G10" s="212">
        <f>G11+G12+G13</f>
        <v>0</v>
      </c>
      <c r="H10" s="212">
        <f>H11+H12+H13</f>
        <v>0</v>
      </c>
      <c r="I10" s="211"/>
      <c r="J10" s="212">
        <f>J11+J12+J13</f>
        <v>0</v>
      </c>
      <c r="K10" s="212">
        <f>K11+K12+K13</f>
        <v>0</v>
      </c>
      <c r="L10" s="212">
        <f>L11+L12+L13</f>
        <v>0</v>
      </c>
      <c r="M10" s="212">
        <f>M11+M12+M13</f>
        <v>0</v>
      </c>
      <c r="N10" s="211"/>
      <c r="O10" s="212">
        <f>O11+O12+O13</f>
        <v>0</v>
      </c>
      <c r="P10" s="212">
        <f>P11+P12+P13</f>
        <v>0</v>
      </c>
      <c r="Q10" s="212">
        <f>Q11+Q12+Q13</f>
        <v>0</v>
      </c>
      <c r="R10" s="212">
        <f>R11+R12+R13</f>
        <v>0</v>
      </c>
      <c r="S10" s="213"/>
      <c r="T10" s="213"/>
    </row>
    <row r="11" spans="1:24">
      <c r="A11" s="171"/>
      <c r="B11" s="181" t="s">
        <v>268</v>
      </c>
      <c r="C11" s="177" t="s">
        <v>284</v>
      </c>
      <c r="D11" s="211"/>
      <c r="E11" s="410"/>
      <c r="F11" s="410"/>
      <c r="G11" s="410"/>
      <c r="H11" s="410"/>
      <c r="I11" s="211"/>
      <c r="J11" s="408"/>
      <c r="K11" s="408"/>
      <c r="L11" s="408"/>
      <c r="M11" s="408"/>
      <c r="N11" s="211"/>
      <c r="O11" s="408"/>
      <c r="P11" s="408"/>
      <c r="Q11" s="408"/>
      <c r="R11" s="408"/>
      <c r="S11" s="214"/>
      <c r="T11" s="214"/>
      <c r="V11" s="180"/>
    </row>
    <row r="12" spans="1:24">
      <c r="A12" s="171"/>
      <c r="B12" s="181" t="s">
        <v>269</v>
      </c>
      <c r="C12" s="177" t="s">
        <v>284</v>
      </c>
      <c r="D12" s="211"/>
      <c r="E12" s="410"/>
      <c r="F12" s="410"/>
      <c r="G12" s="410"/>
      <c r="H12" s="410"/>
      <c r="I12" s="211"/>
      <c r="J12" s="408"/>
      <c r="K12" s="408"/>
      <c r="L12" s="408"/>
      <c r="M12" s="408"/>
      <c r="N12" s="211"/>
      <c r="O12" s="408"/>
      <c r="P12" s="408"/>
      <c r="Q12" s="408"/>
      <c r="R12" s="408"/>
      <c r="S12" s="214"/>
      <c r="T12" s="214"/>
    </row>
    <row r="13" spans="1:24">
      <c r="A13" s="171"/>
      <c r="B13" s="181" t="s">
        <v>270</v>
      </c>
      <c r="C13" s="177" t="s">
        <v>284</v>
      </c>
      <c r="D13" s="211"/>
      <c r="E13" s="410"/>
      <c r="F13" s="410"/>
      <c r="G13" s="410"/>
      <c r="H13" s="410"/>
      <c r="I13" s="211"/>
      <c r="J13" s="408"/>
      <c r="K13" s="408"/>
      <c r="L13" s="408"/>
      <c r="M13" s="408"/>
      <c r="N13" s="211"/>
      <c r="O13" s="408"/>
      <c r="P13" s="408"/>
      <c r="Q13" s="408"/>
      <c r="R13" s="408"/>
      <c r="S13" s="214"/>
      <c r="T13" s="214"/>
    </row>
    <row r="14" spans="1:24">
      <c r="A14" s="171"/>
      <c r="B14" s="176" t="s">
        <v>271</v>
      </c>
      <c r="C14" s="177"/>
      <c r="D14" s="215">
        <f>SUM(E14:H14)</f>
        <v>0</v>
      </c>
      <c r="E14" s="410"/>
      <c r="F14" s="410"/>
      <c r="G14" s="410"/>
      <c r="H14" s="410"/>
      <c r="I14" s="215">
        <f>SUM(J14:M14)</f>
        <v>0</v>
      </c>
      <c r="J14" s="408"/>
      <c r="K14" s="408"/>
      <c r="L14" s="408"/>
      <c r="M14" s="408"/>
      <c r="N14" s="215">
        <f>SUM(O14:R14)</f>
        <v>0</v>
      </c>
      <c r="O14" s="408"/>
      <c r="P14" s="408"/>
      <c r="Q14" s="408"/>
      <c r="R14" s="408"/>
      <c r="S14" s="214"/>
      <c r="T14" s="214"/>
      <c r="V14" s="205"/>
    </row>
    <row r="15" spans="1:24">
      <c r="A15" s="171"/>
      <c r="B15" s="176" t="s">
        <v>272</v>
      </c>
      <c r="C15" s="177"/>
      <c r="D15" s="215">
        <f>SUM(E15:H15)</f>
        <v>0</v>
      </c>
      <c r="E15" s="410"/>
      <c r="F15" s="410"/>
      <c r="G15" s="410"/>
      <c r="H15" s="410"/>
      <c r="I15" s="215">
        <f>SUM(J15:M15)</f>
        <v>0</v>
      </c>
      <c r="J15" s="408"/>
      <c r="K15" s="408"/>
      <c r="L15" s="408"/>
      <c r="M15" s="408"/>
      <c r="N15" s="215">
        <f>SUM(O15:R15)</f>
        <v>0</v>
      </c>
      <c r="O15" s="408"/>
      <c r="P15" s="408"/>
      <c r="Q15" s="408"/>
      <c r="R15" s="408"/>
      <c r="S15" s="214"/>
      <c r="T15" s="214"/>
      <c r="V15" s="205"/>
      <c r="W15" s="183"/>
      <c r="X15" s="183"/>
    </row>
    <row r="16" spans="1:24">
      <c r="A16" s="171"/>
      <c r="B16" s="185" t="s">
        <v>273</v>
      </c>
      <c r="C16" s="172" t="s">
        <v>284</v>
      </c>
      <c r="D16" s="216">
        <f>SUM(E16:H16)</f>
        <v>0</v>
      </c>
      <c r="E16" s="410"/>
      <c r="F16" s="410"/>
      <c r="G16" s="410"/>
      <c r="H16" s="410"/>
      <c r="I16" s="216">
        <f>SUM(J16:M16)</f>
        <v>0</v>
      </c>
      <c r="J16" s="408"/>
      <c r="K16" s="408"/>
      <c r="L16" s="408"/>
      <c r="M16" s="408"/>
      <c r="N16" s="216">
        <f>SUM(O16:R16)</f>
        <v>0</v>
      </c>
      <c r="O16" s="408"/>
      <c r="P16" s="408"/>
      <c r="Q16" s="408"/>
      <c r="R16" s="408"/>
      <c r="S16" s="217"/>
      <c r="T16" s="217"/>
      <c r="V16" s="205"/>
    </row>
    <row r="17" spans="1:26">
      <c r="A17" s="171"/>
      <c r="B17" s="176" t="s">
        <v>274</v>
      </c>
      <c r="C17" s="177" t="s">
        <v>16</v>
      </c>
      <c r="D17" s="189" t="e">
        <f t="shared" ref="D17:R17" si="0">D16/D9</f>
        <v>#DIV/0!</v>
      </c>
      <c r="E17" s="189" t="e">
        <f t="shared" si="0"/>
        <v>#DIV/0!</v>
      </c>
      <c r="F17" s="189" t="e">
        <f t="shared" si="0"/>
        <v>#DIV/0!</v>
      </c>
      <c r="G17" s="189" t="e">
        <f t="shared" si="0"/>
        <v>#DIV/0!</v>
      </c>
      <c r="H17" s="189" t="e">
        <f t="shared" si="0"/>
        <v>#DIV/0!</v>
      </c>
      <c r="I17" s="189" t="e">
        <f t="shared" si="0"/>
        <v>#DIV/0!</v>
      </c>
      <c r="J17" s="189" t="e">
        <f t="shared" si="0"/>
        <v>#DIV/0!</v>
      </c>
      <c r="K17" s="189" t="e">
        <f t="shared" si="0"/>
        <v>#DIV/0!</v>
      </c>
      <c r="L17" s="189" t="e">
        <f t="shared" si="0"/>
        <v>#DIV/0!</v>
      </c>
      <c r="M17" s="189" t="e">
        <f t="shared" si="0"/>
        <v>#DIV/0!</v>
      </c>
      <c r="N17" s="189" t="e">
        <f t="shared" si="0"/>
        <v>#DIV/0!</v>
      </c>
      <c r="O17" s="189" t="e">
        <f t="shared" si="0"/>
        <v>#DIV/0!</v>
      </c>
      <c r="P17" s="189" t="e">
        <f t="shared" si="0"/>
        <v>#DIV/0!</v>
      </c>
      <c r="Q17" s="189" t="e">
        <f t="shared" si="0"/>
        <v>#DIV/0!</v>
      </c>
      <c r="R17" s="189" t="e">
        <f t="shared" si="0"/>
        <v>#DIV/0!</v>
      </c>
      <c r="S17" s="218"/>
      <c r="T17" s="218"/>
      <c r="W17" s="190"/>
      <c r="X17" s="190"/>
      <c r="Y17" s="190"/>
      <c r="Z17" s="190"/>
    </row>
    <row r="18" spans="1:26" s="190" customFormat="1">
      <c r="A18" s="188"/>
      <c r="B18" s="185" t="s">
        <v>275</v>
      </c>
      <c r="C18" s="172"/>
      <c r="D18" s="216">
        <f t="shared" ref="D18" si="1">SUM(E18:H18)</f>
        <v>0</v>
      </c>
      <c r="E18" s="463"/>
      <c r="F18" s="463"/>
      <c r="G18" s="463"/>
      <c r="H18" s="463"/>
      <c r="I18" s="216">
        <f>SUM(J18:M18)</f>
        <v>0</v>
      </c>
      <c r="J18" s="463"/>
      <c r="K18" s="463"/>
      <c r="L18" s="463"/>
      <c r="M18" s="463"/>
      <c r="N18" s="216">
        <f>SUM(O18:R18)</f>
        <v>0</v>
      </c>
      <c r="O18" s="463"/>
      <c r="P18" s="463"/>
      <c r="Q18" s="463"/>
      <c r="R18" s="463"/>
      <c r="S18" s="219"/>
      <c r="T18" s="219"/>
      <c r="V18" s="220"/>
    </row>
    <row r="19" spans="1:26" s="190" customFormat="1">
      <c r="A19" s="188"/>
      <c r="B19" s="173" t="s">
        <v>276</v>
      </c>
      <c r="C19" s="174"/>
      <c r="D19" s="191"/>
      <c r="E19" s="221">
        <f>E9-E16-E18</f>
        <v>0</v>
      </c>
      <c r="F19" s="221">
        <f>F9-F16-F18</f>
        <v>0</v>
      </c>
      <c r="G19" s="221">
        <f>G9-G16-G18</f>
        <v>0</v>
      </c>
      <c r="H19" s="221">
        <f>H9-H16-H18</f>
        <v>0</v>
      </c>
      <c r="I19" s="191"/>
      <c r="J19" s="221">
        <f>J9-J16-J18</f>
        <v>0</v>
      </c>
      <c r="K19" s="221">
        <f>K9-K16-K18</f>
        <v>0</v>
      </c>
      <c r="L19" s="221">
        <f>L9-L16-L18</f>
        <v>0</v>
      </c>
      <c r="M19" s="221">
        <f>M9-M16-M18</f>
        <v>0</v>
      </c>
      <c r="N19" s="191"/>
      <c r="O19" s="221">
        <f>O9-O16-O18</f>
        <v>0</v>
      </c>
      <c r="P19" s="221">
        <f>P9-P16-P18</f>
        <v>0</v>
      </c>
      <c r="Q19" s="221">
        <f>Q9-Q16-Q18</f>
        <v>0</v>
      </c>
      <c r="R19" s="221">
        <f>R9-R16-R18</f>
        <v>0</v>
      </c>
      <c r="S19" s="222"/>
      <c r="T19" s="222"/>
    </row>
    <row r="20" spans="1:26">
      <c r="A20" s="171"/>
      <c r="B20" s="176" t="s">
        <v>277</v>
      </c>
      <c r="C20" s="174" t="s">
        <v>284</v>
      </c>
      <c r="D20" s="197">
        <f>SUM(E20:H20)</f>
        <v>0</v>
      </c>
      <c r="E20" s="197">
        <f>E21</f>
        <v>0</v>
      </c>
      <c r="F20" s="197">
        <f t="shared" ref="F20:H20" si="2">F21</f>
        <v>0</v>
      </c>
      <c r="G20" s="197">
        <f t="shared" si="2"/>
        <v>0</v>
      </c>
      <c r="H20" s="197">
        <f t="shared" si="2"/>
        <v>0</v>
      </c>
      <c r="I20" s="197">
        <f>SUM(J20:M20)</f>
        <v>0</v>
      </c>
      <c r="J20" s="197">
        <f>J21</f>
        <v>0</v>
      </c>
      <c r="K20" s="197">
        <f t="shared" ref="K20" si="3">K21</f>
        <v>0</v>
      </c>
      <c r="L20" s="197">
        <f t="shared" ref="L20" si="4">L21</f>
        <v>0</v>
      </c>
      <c r="M20" s="197">
        <f t="shared" ref="M20" si="5">M21</f>
        <v>0</v>
      </c>
      <c r="N20" s="197">
        <f>SUM(O20:R20)</f>
        <v>0</v>
      </c>
      <c r="O20" s="197">
        <f>O21</f>
        <v>0</v>
      </c>
      <c r="P20" s="197">
        <f t="shared" ref="P20" si="6">P21</f>
        <v>0</v>
      </c>
      <c r="Q20" s="197">
        <f t="shared" ref="Q20" si="7">Q21</f>
        <v>0</v>
      </c>
      <c r="R20" s="197">
        <f t="shared" ref="R20" si="8">R21</f>
        <v>0</v>
      </c>
      <c r="S20" s="223"/>
      <c r="T20" s="223"/>
    </row>
    <row r="21" spans="1:26" ht="13.5">
      <c r="A21" s="171"/>
      <c r="B21" s="181" t="s">
        <v>278</v>
      </c>
      <c r="C21" s="177"/>
      <c r="D21" s="197">
        <f>SUM(E21:H21)</f>
        <v>0</v>
      </c>
      <c r="E21" s="461"/>
      <c r="F21" s="461"/>
      <c r="G21" s="461"/>
      <c r="H21" s="461"/>
      <c r="I21" s="197">
        <f>SUM(J21:M21)</f>
        <v>0</v>
      </c>
      <c r="J21" s="461"/>
      <c r="K21" s="461"/>
      <c r="L21" s="461"/>
      <c r="M21" s="461"/>
      <c r="N21" s="197">
        <f>SUM(O21:R21)</f>
        <v>0</v>
      </c>
      <c r="O21" s="461"/>
      <c r="P21" s="461"/>
      <c r="Q21" s="461"/>
      <c r="R21" s="461"/>
      <c r="S21" s="224"/>
      <c r="T21" s="224"/>
    </row>
    <row r="22" spans="1:26" ht="13.5">
      <c r="A22" s="171"/>
      <c r="B22" s="195" t="s">
        <v>279</v>
      </c>
      <c r="C22" s="177"/>
      <c r="D22" s="197">
        <f>SUM(E22:H22)</f>
        <v>0</v>
      </c>
      <c r="E22" s="461"/>
      <c r="F22" s="461"/>
      <c r="G22" s="461"/>
      <c r="H22" s="461"/>
      <c r="I22" s="197">
        <f>SUM(J22:M22)</f>
        <v>0</v>
      </c>
      <c r="J22" s="461"/>
      <c r="K22" s="461"/>
      <c r="L22" s="461"/>
      <c r="M22" s="461"/>
      <c r="N22" s="197">
        <f>SUM(O22:R22)</f>
        <v>0</v>
      </c>
      <c r="O22" s="461"/>
      <c r="P22" s="461"/>
      <c r="Q22" s="461"/>
      <c r="R22" s="461"/>
      <c r="S22" s="224"/>
      <c r="T22" s="224"/>
    </row>
    <row r="23" spans="1:26">
      <c r="A23" s="171"/>
      <c r="B23" s="173" t="s">
        <v>285</v>
      </c>
      <c r="C23" s="174" t="s">
        <v>286</v>
      </c>
      <c r="D23" s="225" t="e">
        <f>'Пр15 1.4'!D20/'Пр16 1.5'!D20*1000</f>
        <v>#DIV/0!</v>
      </c>
      <c r="E23" s="225" t="e">
        <f>'Пр15 1.4'!E20/'Пр16 1.5'!E20*1000</f>
        <v>#DIV/0!</v>
      </c>
      <c r="F23" s="225" t="e">
        <f>'Пр15 1.4'!F20/'Пр16 1.5'!F20*1000</f>
        <v>#DIV/0!</v>
      </c>
      <c r="G23" s="225" t="e">
        <f>'Пр15 1.4'!G20/'Пр16 1.5'!G20*1000</f>
        <v>#DIV/0!</v>
      </c>
      <c r="H23" s="225" t="e">
        <f>'Пр15 1.4'!H20/'Пр16 1.5'!H20*1000</f>
        <v>#DIV/0!</v>
      </c>
      <c r="I23" s="225" t="e">
        <f>'Пр15 1.4'!I20/'Пр16 1.5'!I20*1000</f>
        <v>#DIV/0!</v>
      </c>
      <c r="J23" s="225" t="e">
        <f>'Пр15 1.4'!J20/'Пр16 1.5'!J20*1000</f>
        <v>#DIV/0!</v>
      </c>
      <c r="K23" s="225" t="e">
        <f>'Пр15 1.4'!K20/'Пр16 1.5'!K20*1000</f>
        <v>#DIV/0!</v>
      </c>
      <c r="L23" s="225" t="e">
        <f>'Пр15 1.4'!L20/'Пр16 1.5'!L20*1000</f>
        <v>#DIV/0!</v>
      </c>
      <c r="M23" s="225" t="e">
        <f>'Пр15 1.4'!M20/'Пр16 1.5'!M20*1000</f>
        <v>#DIV/0!</v>
      </c>
      <c r="N23" s="225" t="e">
        <f>'Пр15 1.4'!N20/'Пр16 1.5'!N20*1000</f>
        <v>#DIV/0!</v>
      </c>
      <c r="O23" s="225" t="e">
        <f>'Пр15 1.4'!O20/'Пр16 1.5'!O20*1000</f>
        <v>#DIV/0!</v>
      </c>
      <c r="P23" s="225" t="e">
        <f>'Пр15 1.4'!P20/'Пр16 1.5'!P20*1000</f>
        <v>#DIV/0!</v>
      </c>
      <c r="Q23" s="225" t="e">
        <f>'Пр15 1.4'!Q20/'Пр16 1.5'!Q20*1000</f>
        <v>#DIV/0!</v>
      </c>
      <c r="R23" s="225" t="e">
        <f>'Пр15 1.4'!R20/'Пр16 1.5'!R20*1000</f>
        <v>#DIV/0!</v>
      </c>
      <c r="S23" s="226"/>
      <c r="T23" s="226"/>
    </row>
    <row r="24" spans="1:26">
      <c r="A24" s="196"/>
      <c r="B24" s="227" t="s">
        <v>287</v>
      </c>
      <c r="C24" s="228"/>
      <c r="D24" s="226" t="e">
        <f>('Пр15 1.4'!D21-'Пр15 1.4'!D22)/('Пр16 1.5'!D21-'Пр16 1.5'!D22)*1000</f>
        <v>#DIV/0!</v>
      </c>
      <c r="E24" s="202"/>
      <c r="F24" s="202"/>
      <c r="G24" s="202"/>
      <c r="H24" s="202"/>
      <c r="I24" s="202"/>
      <c r="J24" s="226" t="e">
        <f>('Пр15 1.4'!J21-'Пр15 1.4'!J22)/('Пр16 1.5'!J21-'Пр16 1.5'!J22)*1000</f>
        <v>#DIV/0!</v>
      </c>
      <c r="K24" s="202"/>
      <c r="L24" s="202"/>
      <c r="M24" s="202"/>
      <c r="N24" s="202"/>
      <c r="O24" s="226" t="e">
        <f>('Пр15 1.4'!O21-'Пр15 1.4'!O22)/('Пр16 1.5'!O21-'Пр16 1.5'!O22)*1000</f>
        <v>#DIV/0!</v>
      </c>
      <c r="P24" s="202"/>
      <c r="Q24" s="202"/>
      <c r="R24" s="202"/>
      <c r="S24" s="202"/>
      <c r="T24" s="202"/>
    </row>
    <row r="25" spans="1:26">
      <c r="B25" s="229"/>
      <c r="C25" s="198"/>
      <c r="D25" s="199"/>
      <c r="E25" s="230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</row>
    <row r="26" spans="1:26">
      <c r="E26" s="231"/>
      <c r="J26" s="202"/>
      <c r="K26" s="202"/>
      <c r="L26" s="202"/>
      <c r="M26" s="202"/>
    </row>
    <row r="27" spans="1:26">
      <c r="D27" s="202"/>
      <c r="E27" s="230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</row>
    <row r="28" spans="1:26">
      <c r="E28" s="232"/>
      <c r="J28" s="202"/>
      <c r="K28" s="202"/>
      <c r="L28" s="202"/>
      <c r="M28" s="202"/>
      <c r="O28" s="202"/>
      <c r="P28" s="202"/>
      <c r="Q28" s="202"/>
      <c r="R28" s="202"/>
    </row>
    <row r="29" spans="1:26"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</row>
    <row r="30" spans="1:26"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</row>
    <row r="31" spans="1:26">
      <c r="N31" s="233"/>
      <c r="O31" s="233"/>
      <c r="P31" s="233"/>
      <c r="Q31" s="233"/>
      <c r="R31" s="233"/>
    </row>
    <row r="32" spans="1:26">
      <c r="O32" s="233"/>
      <c r="P32" s="233"/>
      <c r="Q32" s="233"/>
      <c r="R32" s="233"/>
    </row>
    <row r="37" spans="1:26">
      <c r="B37" s="227"/>
      <c r="C37" s="198"/>
      <c r="D37" s="234"/>
      <c r="E37" s="235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</row>
    <row r="38" spans="1:26">
      <c r="B38" s="167"/>
      <c r="C38" s="204"/>
      <c r="D38" s="180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</row>
    <row r="39" spans="1:26">
      <c r="B39" s="167"/>
      <c r="C39" s="204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</row>
    <row r="40" spans="1:26">
      <c r="B40" s="167"/>
      <c r="C40" s="198"/>
      <c r="D40" s="238"/>
      <c r="E40" s="239"/>
      <c r="F40" s="239"/>
      <c r="G40" s="239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</row>
    <row r="41" spans="1:26">
      <c r="B41" s="240"/>
      <c r="C41" s="241"/>
      <c r="D41" s="242"/>
      <c r="E41" s="243"/>
      <c r="F41" s="244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</row>
    <row r="42" spans="1:26">
      <c r="B42" s="240"/>
      <c r="C42" s="246"/>
      <c r="D42" s="247"/>
      <c r="E42" s="24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</row>
    <row r="44" spans="1:26" s="201" customFormat="1">
      <c r="A44" s="166"/>
      <c r="B44" s="248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66"/>
      <c r="V44" s="166"/>
      <c r="W44" s="166"/>
      <c r="X44" s="166"/>
      <c r="Y44" s="166"/>
      <c r="Z44" s="166"/>
    </row>
  </sheetData>
  <sheetProtection algorithmName="SHA-512" hashValue="3DJlgfI8/KpReAJkyrRW1UrTMitClMRW8jRtkrI+bRcH8uknBExYLFJy0aV1YmvVCVhgwHmD9aSI5n1QMWYhcg==" saltValue="piY7/25UpUlMo0N/1SX1EQ==" spinCount="100000" sheet="1" objects="1" scenarios="1" formatCells="0" formatColumns="0" formatRows="0"/>
  <mergeCells count="8">
    <mergeCell ref="A3:R3"/>
    <mergeCell ref="A5:A7"/>
    <mergeCell ref="B5:B7"/>
    <mergeCell ref="C5:C7"/>
    <mergeCell ref="D5:R5"/>
    <mergeCell ref="D6:H6"/>
    <mergeCell ref="I6:M6"/>
    <mergeCell ref="N6:R6"/>
  </mergeCells>
  <pageMargins left="0.74803149606299213" right="0.74803149606299213" top="0.98425196850393704" bottom="0.98425196850393704" header="0.51181102362204722" footer="0.51181102362204722"/>
  <pageSetup paperSize="9" scale="49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"/>
  <sheetViews>
    <sheetView view="pageBreakPreview" zoomScale="80" zoomScaleNormal="75" zoomScaleSheetLayoutView="90" workbookViewId="0">
      <pane xSplit="2" ySplit="8" topLeftCell="C9" activePane="bottomRight" state="frozen"/>
      <selection activeCell="G35" sqref="G35"/>
      <selection pane="topRight" activeCell="G35" sqref="G35"/>
      <selection pane="bottomLeft" activeCell="G35" sqref="G35"/>
      <selection pane="bottomRight" activeCell="AD30" sqref="AD30"/>
    </sheetView>
  </sheetViews>
  <sheetFormatPr defaultColWidth="9.140625" defaultRowHeight="15.75"/>
  <cols>
    <col min="1" max="1" width="6.5703125" style="252" customWidth="1"/>
    <col min="2" max="2" width="36.140625" style="252" customWidth="1"/>
    <col min="3" max="35" width="15.28515625" style="252" customWidth="1"/>
    <col min="36" max="36" width="9.7109375" style="252" customWidth="1"/>
    <col min="37" max="39" width="15.140625" style="252" customWidth="1"/>
    <col min="40" max="41" width="10.28515625" style="252" customWidth="1"/>
    <col min="42" max="42" width="14.140625" style="252" customWidth="1"/>
    <col min="43" max="16384" width="9.140625" style="252"/>
  </cols>
  <sheetData>
    <row r="1" spans="1:44">
      <c r="A1" s="249"/>
      <c r="B1" s="249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1"/>
      <c r="AH1" s="547" t="s">
        <v>670</v>
      </c>
      <c r="AI1" s="548"/>
      <c r="AK1" s="249"/>
      <c r="AL1" s="249"/>
      <c r="AM1" s="249"/>
      <c r="AN1" s="249"/>
      <c r="AO1" s="249"/>
      <c r="AP1" s="249"/>
      <c r="AQ1" s="249"/>
      <c r="AR1" s="249"/>
    </row>
    <row r="2" spans="1:44" ht="15.75" customHeight="1">
      <c r="A2" s="549" t="s">
        <v>288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9"/>
      <c r="Y2" s="549"/>
      <c r="Z2" s="549"/>
      <c r="AA2" s="549"/>
      <c r="AB2" s="549"/>
      <c r="AC2" s="549"/>
      <c r="AD2" s="549"/>
      <c r="AE2" s="549"/>
      <c r="AF2" s="549"/>
      <c r="AG2" s="549"/>
      <c r="AH2" s="549"/>
      <c r="AI2" s="549"/>
      <c r="AJ2" s="253"/>
      <c r="AK2" s="254"/>
      <c r="AL2" s="254"/>
      <c r="AM2" s="249"/>
      <c r="AN2" s="249"/>
      <c r="AO2" s="249"/>
      <c r="AP2" s="249"/>
      <c r="AQ2" s="249"/>
      <c r="AR2" s="249"/>
    </row>
    <row r="3" spans="1:44" ht="15.75" customHeight="1">
      <c r="A3" s="549" t="s">
        <v>289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49"/>
      <c r="AA3" s="549"/>
      <c r="AB3" s="549"/>
      <c r="AC3" s="549"/>
      <c r="AD3" s="549"/>
      <c r="AE3" s="549"/>
      <c r="AF3" s="549"/>
      <c r="AG3" s="549"/>
      <c r="AH3" s="549"/>
      <c r="AI3" s="549"/>
      <c r="AJ3" s="253"/>
      <c r="AK3" s="254"/>
      <c r="AL3" s="254"/>
      <c r="AM3" s="249"/>
      <c r="AN3" s="249"/>
      <c r="AO3" s="249"/>
      <c r="AP3" s="249"/>
      <c r="AQ3" s="249"/>
      <c r="AR3" s="249"/>
    </row>
    <row r="4" spans="1:44" ht="15.75" customHeight="1">
      <c r="A4" s="549" t="str">
        <f>"(мощности) по группам потребителей Кемеровской области в "&amp;'Пр6 Справочник'!B8&amp;" году"</f>
        <v>(мощности) по группам потребителей Кемеровской области в 2017 году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  <c r="T4" s="549"/>
      <c r="U4" s="549"/>
      <c r="V4" s="549"/>
      <c r="W4" s="549"/>
      <c r="X4" s="549"/>
      <c r="Y4" s="549"/>
      <c r="Z4" s="549"/>
      <c r="AA4" s="549"/>
      <c r="AB4" s="549"/>
      <c r="AC4" s="549"/>
      <c r="AD4" s="549"/>
      <c r="AE4" s="549"/>
      <c r="AF4" s="549"/>
      <c r="AG4" s="549"/>
      <c r="AH4" s="549"/>
      <c r="AI4" s="549"/>
      <c r="AJ4" s="253"/>
      <c r="AK4" s="254"/>
      <c r="AL4" s="254"/>
      <c r="AM4" s="249"/>
      <c r="AN4" s="249"/>
      <c r="AO4" s="249"/>
      <c r="AP4" s="249"/>
      <c r="AQ4" s="249"/>
      <c r="AR4" s="249"/>
    </row>
    <row r="5" spans="1:44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6"/>
      <c r="AL5" s="256"/>
      <c r="AM5" s="249"/>
      <c r="AN5" s="249"/>
      <c r="AO5" s="249"/>
      <c r="AP5" s="249"/>
      <c r="AQ5" s="249"/>
      <c r="AR5" s="249"/>
    </row>
    <row r="6" spans="1:44" ht="15.75" customHeight="1">
      <c r="A6" s="550" t="s">
        <v>290</v>
      </c>
      <c r="B6" s="550" t="s">
        <v>291</v>
      </c>
      <c r="C6" s="551" t="s">
        <v>292</v>
      </c>
      <c r="D6" s="552"/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552"/>
      <c r="P6" s="552"/>
      <c r="Q6" s="553"/>
      <c r="R6" s="551" t="s">
        <v>293</v>
      </c>
      <c r="S6" s="552"/>
      <c r="T6" s="552"/>
      <c r="U6" s="552"/>
      <c r="V6" s="552"/>
      <c r="W6" s="552"/>
      <c r="X6" s="552"/>
      <c r="Y6" s="552"/>
      <c r="Z6" s="552"/>
      <c r="AA6" s="552"/>
      <c r="AB6" s="552"/>
      <c r="AC6" s="552"/>
      <c r="AD6" s="552"/>
      <c r="AE6" s="552"/>
      <c r="AF6" s="553"/>
      <c r="AG6" s="550" t="s">
        <v>294</v>
      </c>
      <c r="AH6" s="550"/>
      <c r="AI6" s="550"/>
      <c r="AJ6" s="251"/>
      <c r="AK6" s="251"/>
      <c r="AL6" s="251"/>
      <c r="AM6" s="249"/>
      <c r="AN6" s="249"/>
      <c r="AO6" s="249"/>
      <c r="AP6" s="249"/>
      <c r="AQ6" s="249"/>
      <c r="AR6" s="249"/>
    </row>
    <row r="7" spans="1:44">
      <c r="A7" s="550"/>
      <c r="B7" s="550"/>
      <c r="C7" s="551" t="str">
        <f>'Пр15 1.4'!D6</f>
        <v>Год</v>
      </c>
      <c r="D7" s="552"/>
      <c r="E7" s="552"/>
      <c r="F7" s="552"/>
      <c r="G7" s="553"/>
      <c r="H7" s="551" t="str">
        <f>'Пр15 1.4'!I6</f>
        <v>1 полугодие</v>
      </c>
      <c r="I7" s="552"/>
      <c r="J7" s="552"/>
      <c r="K7" s="552"/>
      <c r="L7" s="553"/>
      <c r="M7" s="551" t="str">
        <f>'Пр15 1.4'!N6</f>
        <v>2 полугодие</v>
      </c>
      <c r="N7" s="552"/>
      <c r="O7" s="552"/>
      <c r="P7" s="552"/>
      <c r="Q7" s="553"/>
      <c r="R7" s="551" t="str">
        <f>'Пр15 1.4'!D6</f>
        <v>Год</v>
      </c>
      <c r="S7" s="552"/>
      <c r="T7" s="552"/>
      <c r="U7" s="552"/>
      <c r="V7" s="553"/>
      <c r="W7" s="551" t="str">
        <f>'Пр15 1.4'!I6</f>
        <v>1 полугодие</v>
      </c>
      <c r="X7" s="552"/>
      <c r="Y7" s="552"/>
      <c r="Z7" s="552"/>
      <c r="AA7" s="553"/>
      <c r="AB7" s="551" t="str">
        <f>'Пр15 1.4'!N6</f>
        <v>2 полугодие</v>
      </c>
      <c r="AC7" s="552"/>
      <c r="AD7" s="552"/>
      <c r="AE7" s="552"/>
      <c r="AF7" s="553"/>
      <c r="AG7" s="550" t="str">
        <f>'Пр15 1.4'!D6</f>
        <v>Год</v>
      </c>
      <c r="AH7" s="550" t="str">
        <f>'Пр15 1.4'!I6</f>
        <v>1 полугодие</v>
      </c>
      <c r="AI7" s="550" t="str">
        <f>'Пр15 1.4'!N6</f>
        <v>2 полугодие</v>
      </c>
      <c r="AJ7" s="251"/>
      <c r="AK7" s="251"/>
      <c r="AL7" s="251"/>
      <c r="AM7" s="249"/>
      <c r="AN7" s="249"/>
      <c r="AO7" s="249"/>
      <c r="AP7" s="249"/>
      <c r="AQ7" s="249"/>
      <c r="AR7" s="249"/>
    </row>
    <row r="8" spans="1:44">
      <c r="A8" s="550"/>
      <c r="B8" s="550"/>
      <c r="C8" s="257" t="s">
        <v>11</v>
      </c>
      <c r="D8" s="257" t="s">
        <v>88</v>
      </c>
      <c r="E8" s="257" t="s">
        <v>295</v>
      </c>
      <c r="F8" s="257" t="s">
        <v>296</v>
      </c>
      <c r="G8" s="257" t="s">
        <v>91</v>
      </c>
      <c r="H8" s="257" t="s">
        <v>11</v>
      </c>
      <c r="I8" s="257" t="s">
        <v>88</v>
      </c>
      <c r="J8" s="257" t="s">
        <v>295</v>
      </c>
      <c r="K8" s="257" t="s">
        <v>296</v>
      </c>
      <c r="L8" s="257" t="s">
        <v>91</v>
      </c>
      <c r="M8" s="257" t="s">
        <v>11</v>
      </c>
      <c r="N8" s="257" t="s">
        <v>88</v>
      </c>
      <c r="O8" s="257" t="s">
        <v>295</v>
      </c>
      <c r="P8" s="257" t="s">
        <v>296</v>
      </c>
      <c r="Q8" s="257" t="s">
        <v>91</v>
      </c>
      <c r="R8" s="257" t="s">
        <v>11</v>
      </c>
      <c r="S8" s="257" t="s">
        <v>88</v>
      </c>
      <c r="T8" s="257" t="s">
        <v>295</v>
      </c>
      <c r="U8" s="257" t="s">
        <v>296</v>
      </c>
      <c r="V8" s="257" t="s">
        <v>91</v>
      </c>
      <c r="W8" s="257" t="s">
        <v>11</v>
      </c>
      <c r="X8" s="257" t="s">
        <v>88</v>
      </c>
      <c r="Y8" s="257" t="s">
        <v>295</v>
      </c>
      <c r="Z8" s="257" t="s">
        <v>296</v>
      </c>
      <c r="AA8" s="257" t="s">
        <v>91</v>
      </c>
      <c r="AB8" s="257" t="s">
        <v>11</v>
      </c>
      <c r="AC8" s="257" t="s">
        <v>88</v>
      </c>
      <c r="AD8" s="257" t="s">
        <v>295</v>
      </c>
      <c r="AE8" s="257" t="s">
        <v>296</v>
      </c>
      <c r="AF8" s="257" t="s">
        <v>91</v>
      </c>
      <c r="AG8" s="550"/>
      <c r="AH8" s="550"/>
      <c r="AI8" s="550"/>
      <c r="AJ8" s="251"/>
      <c r="AK8" s="251"/>
      <c r="AL8" s="251"/>
      <c r="AM8" s="249"/>
      <c r="AN8" s="249"/>
      <c r="AO8" s="554"/>
      <c r="AP8" s="554"/>
      <c r="AQ8" s="554"/>
      <c r="AR8" s="554"/>
    </row>
    <row r="9" spans="1:44">
      <c r="A9" s="258">
        <v>1</v>
      </c>
      <c r="B9" s="258">
        <v>2</v>
      </c>
      <c r="C9" s="258">
        <v>3</v>
      </c>
      <c r="D9" s="258">
        <v>4</v>
      </c>
      <c r="E9" s="258">
        <v>5</v>
      </c>
      <c r="F9" s="258">
        <v>6</v>
      </c>
      <c r="G9" s="258">
        <v>7</v>
      </c>
      <c r="H9" s="258">
        <v>8</v>
      </c>
      <c r="I9" s="258">
        <v>9</v>
      </c>
      <c r="J9" s="258">
        <v>10</v>
      </c>
      <c r="K9" s="258">
        <v>11</v>
      </c>
      <c r="L9" s="258">
        <v>12</v>
      </c>
      <c r="M9" s="258">
        <v>13</v>
      </c>
      <c r="N9" s="258">
        <v>14</v>
      </c>
      <c r="O9" s="258">
        <v>15</v>
      </c>
      <c r="P9" s="258">
        <v>16</v>
      </c>
      <c r="Q9" s="258">
        <v>17</v>
      </c>
      <c r="R9" s="258">
        <v>18</v>
      </c>
      <c r="S9" s="258">
        <v>19</v>
      </c>
      <c r="T9" s="258">
        <v>20</v>
      </c>
      <c r="U9" s="258">
        <v>21</v>
      </c>
      <c r="V9" s="258">
        <v>22</v>
      </c>
      <c r="W9" s="258">
        <v>23</v>
      </c>
      <c r="X9" s="258">
        <v>24</v>
      </c>
      <c r="Y9" s="258">
        <v>25</v>
      </c>
      <c r="Z9" s="258">
        <v>26</v>
      </c>
      <c r="AA9" s="258">
        <v>27</v>
      </c>
      <c r="AB9" s="258">
        <v>28</v>
      </c>
      <c r="AC9" s="258">
        <v>29</v>
      </c>
      <c r="AD9" s="258">
        <v>30</v>
      </c>
      <c r="AE9" s="258">
        <v>31</v>
      </c>
      <c r="AF9" s="258">
        <v>32</v>
      </c>
      <c r="AG9" s="258">
        <v>33</v>
      </c>
      <c r="AH9" s="258">
        <v>34</v>
      </c>
      <c r="AI9" s="258">
        <v>35</v>
      </c>
      <c r="AJ9" s="251"/>
      <c r="AK9" s="251"/>
      <c r="AL9" s="251"/>
      <c r="AM9" s="249"/>
      <c r="AN9" s="249"/>
      <c r="AO9" s="259"/>
      <c r="AP9" s="259"/>
      <c r="AQ9" s="259"/>
      <c r="AR9" s="259"/>
    </row>
    <row r="10" spans="1:44">
      <c r="A10" s="260" t="s">
        <v>297</v>
      </c>
      <c r="B10" s="261" t="s">
        <v>298</v>
      </c>
      <c r="C10" s="262">
        <f>SUM(D10:G10)</f>
        <v>0</v>
      </c>
      <c r="D10" s="263">
        <f>I10+N10</f>
        <v>0</v>
      </c>
      <c r="E10" s="263">
        <f t="shared" ref="E10:G12" si="0">J10+O10</f>
        <v>0</v>
      </c>
      <c r="F10" s="263">
        <f t="shared" si="0"/>
        <v>0</v>
      </c>
      <c r="G10" s="263">
        <f t="shared" si="0"/>
        <v>0</v>
      </c>
      <c r="H10" s="262">
        <f>SUM(I10:L10)</f>
        <v>0</v>
      </c>
      <c r="I10" s="459"/>
      <c r="J10" s="459"/>
      <c r="K10" s="459"/>
      <c r="L10" s="459"/>
      <c r="M10" s="262">
        <f>SUM(N10:Q10)</f>
        <v>0</v>
      </c>
      <c r="N10" s="459"/>
      <c r="O10" s="459"/>
      <c r="P10" s="459"/>
      <c r="Q10" s="459"/>
      <c r="R10" s="262">
        <f t="shared" ref="R10:R21" si="1">SUM(S10:V10)</f>
        <v>0</v>
      </c>
      <c r="S10" s="460"/>
      <c r="T10" s="460"/>
      <c r="U10" s="460"/>
      <c r="V10" s="460"/>
      <c r="W10" s="262">
        <f>SUM(X10:AA10)</f>
        <v>0</v>
      </c>
      <c r="X10" s="459"/>
      <c r="Y10" s="459"/>
      <c r="Z10" s="459"/>
      <c r="AA10" s="459"/>
      <c r="AB10" s="262">
        <f t="shared" ref="AB10:AB21" si="2">SUM(AC10:AF10)</f>
        <v>0</v>
      </c>
      <c r="AC10" s="459"/>
      <c r="AD10" s="459"/>
      <c r="AE10" s="459"/>
      <c r="AF10" s="459"/>
      <c r="AG10" s="264" t="e">
        <f>C10/R10*1000</f>
        <v>#DIV/0!</v>
      </c>
      <c r="AH10" s="264" t="e">
        <f>H10/W10*1000</f>
        <v>#DIV/0!</v>
      </c>
      <c r="AI10" s="264" t="e">
        <f>M10/AB10*1000</f>
        <v>#DIV/0!</v>
      </c>
      <c r="AJ10" s="251"/>
      <c r="AK10" s="251"/>
      <c r="AL10" s="251"/>
      <c r="AM10" s="249"/>
      <c r="AN10" s="249"/>
      <c r="AO10" s="249"/>
      <c r="AP10" s="249"/>
      <c r="AQ10" s="249"/>
      <c r="AR10" s="249"/>
    </row>
    <row r="11" spans="1:44">
      <c r="A11" s="260"/>
      <c r="B11" s="265" t="s">
        <v>299</v>
      </c>
      <c r="C11" s="262">
        <f>SUM(D11:G11)</f>
        <v>0</v>
      </c>
      <c r="D11" s="263">
        <f>I11+N11</f>
        <v>0</v>
      </c>
      <c r="E11" s="263">
        <f t="shared" si="0"/>
        <v>0</v>
      </c>
      <c r="F11" s="263">
        <f t="shared" si="0"/>
        <v>0</v>
      </c>
      <c r="G11" s="263">
        <f t="shared" si="0"/>
        <v>0</v>
      </c>
      <c r="H11" s="262">
        <f>SUM(I11:L11)</f>
        <v>0</v>
      </c>
      <c r="I11" s="459"/>
      <c r="J11" s="459"/>
      <c r="K11" s="459"/>
      <c r="L11" s="459"/>
      <c r="M11" s="262">
        <f>SUM(N11:Q11)</f>
        <v>0</v>
      </c>
      <c r="N11" s="459"/>
      <c r="O11" s="459"/>
      <c r="P11" s="459"/>
      <c r="Q11" s="459"/>
      <c r="R11" s="262">
        <f t="shared" si="1"/>
        <v>0</v>
      </c>
      <c r="S11" s="460"/>
      <c r="T11" s="460"/>
      <c r="U11" s="460"/>
      <c r="V11" s="460"/>
      <c r="W11" s="262">
        <f t="shared" ref="W11:W12" si="3">SUM(X11:AA11)</f>
        <v>0</v>
      </c>
      <c r="X11" s="459"/>
      <c r="Y11" s="459"/>
      <c r="Z11" s="459"/>
      <c r="AA11" s="459"/>
      <c r="AB11" s="262">
        <f t="shared" si="2"/>
        <v>0</v>
      </c>
      <c r="AC11" s="459"/>
      <c r="AD11" s="459"/>
      <c r="AE11" s="459"/>
      <c r="AF11" s="459"/>
      <c r="AG11" s="264"/>
      <c r="AH11" s="264"/>
      <c r="AI11" s="264"/>
      <c r="AJ11" s="251"/>
      <c r="AK11" s="251"/>
      <c r="AL11" s="251"/>
      <c r="AM11" s="249"/>
      <c r="AN11" s="249"/>
      <c r="AO11" s="249"/>
      <c r="AP11" s="249"/>
      <c r="AQ11" s="249"/>
      <c r="AR11" s="249"/>
    </row>
    <row r="12" spans="1:44">
      <c r="A12" s="260"/>
      <c r="B12" s="265" t="s">
        <v>300</v>
      </c>
      <c r="C12" s="262">
        <f>SUM(D12:G12)</f>
        <v>0</v>
      </c>
      <c r="D12" s="263">
        <f>I12+N12</f>
        <v>0</v>
      </c>
      <c r="E12" s="263">
        <f t="shared" si="0"/>
        <v>0</v>
      </c>
      <c r="F12" s="263">
        <f t="shared" si="0"/>
        <v>0</v>
      </c>
      <c r="G12" s="263">
        <f t="shared" si="0"/>
        <v>0</v>
      </c>
      <c r="H12" s="262">
        <f>SUM(I12:L12)</f>
        <v>0</v>
      </c>
      <c r="I12" s="459"/>
      <c r="J12" s="459"/>
      <c r="K12" s="459"/>
      <c r="L12" s="459"/>
      <c r="M12" s="262">
        <f>SUM(N12:Q12)</f>
        <v>0</v>
      </c>
      <c r="N12" s="459"/>
      <c r="O12" s="459"/>
      <c r="P12" s="459"/>
      <c r="Q12" s="459"/>
      <c r="R12" s="262">
        <f t="shared" si="1"/>
        <v>0</v>
      </c>
      <c r="S12" s="460"/>
      <c r="T12" s="460"/>
      <c r="U12" s="460"/>
      <c r="V12" s="460"/>
      <c r="W12" s="262">
        <f t="shared" si="3"/>
        <v>0</v>
      </c>
      <c r="X12" s="459"/>
      <c r="Y12" s="459"/>
      <c r="Z12" s="459"/>
      <c r="AA12" s="459"/>
      <c r="AB12" s="262">
        <f t="shared" si="2"/>
        <v>0</v>
      </c>
      <c r="AC12" s="459"/>
      <c r="AD12" s="459"/>
      <c r="AE12" s="459"/>
      <c r="AF12" s="459"/>
      <c r="AG12" s="264"/>
      <c r="AH12" s="264"/>
      <c r="AI12" s="264"/>
      <c r="AJ12" s="251"/>
      <c r="AK12" s="251"/>
      <c r="AL12" s="251"/>
      <c r="AM12" s="249"/>
      <c r="AN12" s="249"/>
      <c r="AO12" s="249"/>
      <c r="AP12" s="249"/>
      <c r="AQ12" s="249"/>
      <c r="AR12" s="249"/>
    </row>
    <row r="13" spans="1:44" ht="16.5" customHeight="1">
      <c r="A13" s="266" t="s">
        <v>301</v>
      </c>
      <c r="B13" s="261" t="s">
        <v>302</v>
      </c>
      <c r="C13" s="262">
        <f t="shared" ref="C13:C21" si="4">SUM(D13:G13)</f>
        <v>0</v>
      </c>
      <c r="D13" s="262">
        <f>D14+D16</f>
        <v>0</v>
      </c>
      <c r="E13" s="262">
        <f>E14+E16</f>
        <v>0</v>
      </c>
      <c r="F13" s="262">
        <f>F14+F16</f>
        <v>0</v>
      </c>
      <c r="G13" s="262">
        <f>G14+G16</f>
        <v>0</v>
      </c>
      <c r="H13" s="262">
        <f t="shared" ref="H13:H21" si="5">SUM(I13:L13)</f>
        <v>0</v>
      </c>
      <c r="I13" s="262">
        <f>I14+I16</f>
        <v>0</v>
      </c>
      <c r="J13" s="262">
        <f>J14+J16</f>
        <v>0</v>
      </c>
      <c r="K13" s="262">
        <f>K14+K16</f>
        <v>0</v>
      </c>
      <c r="L13" s="262">
        <f>L14+L16</f>
        <v>0</v>
      </c>
      <c r="M13" s="262">
        <f t="shared" ref="M13:M21" si="6">SUM(N13:Q13)</f>
        <v>0</v>
      </c>
      <c r="N13" s="262">
        <f>N14+N16</f>
        <v>0</v>
      </c>
      <c r="O13" s="262">
        <f>O14+O16</f>
        <v>0</v>
      </c>
      <c r="P13" s="262">
        <f>P14+P16</f>
        <v>0</v>
      </c>
      <c r="Q13" s="262">
        <f>Q14+Q16</f>
        <v>0</v>
      </c>
      <c r="R13" s="262">
        <f t="shared" si="1"/>
        <v>0</v>
      </c>
      <c r="S13" s="262">
        <f>S14+S16</f>
        <v>0</v>
      </c>
      <c r="T13" s="262">
        <f>T14+T16</f>
        <v>0</v>
      </c>
      <c r="U13" s="262">
        <f>U14+U16</f>
        <v>0</v>
      </c>
      <c r="V13" s="262">
        <f>V14+V16</f>
        <v>0</v>
      </c>
      <c r="W13" s="262">
        <f t="shared" ref="W13:W21" si="7">SUM(X13:AA13)</f>
        <v>0</v>
      </c>
      <c r="X13" s="262">
        <f>X14+X16</f>
        <v>0</v>
      </c>
      <c r="Y13" s="262">
        <f>Y14+Y16</f>
        <v>0</v>
      </c>
      <c r="Z13" s="262">
        <f>Z14+Z16</f>
        <v>0</v>
      </c>
      <c r="AA13" s="262">
        <f>AA14+AA16</f>
        <v>0</v>
      </c>
      <c r="AB13" s="262">
        <f t="shared" si="2"/>
        <v>0</v>
      </c>
      <c r="AC13" s="262">
        <f>AC14+AC16</f>
        <v>0</v>
      </c>
      <c r="AD13" s="262">
        <f>AD14+AD16</f>
        <v>0</v>
      </c>
      <c r="AE13" s="262">
        <f>AE14+AE16</f>
        <v>0</v>
      </c>
      <c r="AF13" s="262">
        <f>AF14+AF16</f>
        <v>0</v>
      </c>
      <c r="AG13" s="264" t="e">
        <f t="shared" ref="AG13:AG22" si="8">C13/R13*1000</f>
        <v>#DIV/0!</v>
      </c>
      <c r="AH13" s="264" t="e">
        <f t="shared" ref="AH13:AH22" si="9">H13/W13*1000</f>
        <v>#DIV/0!</v>
      </c>
      <c r="AI13" s="264" t="e">
        <f t="shared" ref="AI13:AI22" si="10">M13/AB13*1000</f>
        <v>#DIV/0!</v>
      </c>
      <c r="AJ13" s="267"/>
      <c r="AK13" s="249"/>
      <c r="AL13" s="267"/>
      <c r="AM13" s="249"/>
      <c r="AN13" s="249"/>
      <c r="AO13" s="249"/>
      <c r="AP13" s="249"/>
      <c r="AQ13" s="249"/>
      <c r="AR13" s="249"/>
    </row>
    <row r="14" spans="1:44">
      <c r="A14" s="266"/>
      <c r="B14" s="265" t="s">
        <v>303</v>
      </c>
      <c r="C14" s="262">
        <f t="shared" si="4"/>
        <v>0</v>
      </c>
      <c r="D14" s="263">
        <f t="shared" ref="D14:G15" si="11">I14+N14</f>
        <v>0</v>
      </c>
      <c r="E14" s="263">
        <f t="shared" si="11"/>
        <v>0</v>
      </c>
      <c r="F14" s="263">
        <f t="shared" si="11"/>
        <v>0</v>
      </c>
      <c r="G14" s="263">
        <f t="shared" si="11"/>
        <v>0</v>
      </c>
      <c r="H14" s="262">
        <f t="shared" si="5"/>
        <v>0</v>
      </c>
      <c r="I14" s="459"/>
      <c r="J14" s="459"/>
      <c r="K14" s="459"/>
      <c r="L14" s="459"/>
      <c r="M14" s="262">
        <f t="shared" si="6"/>
        <v>0</v>
      </c>
      <c r="N14" s="459"/>
      <c r="O14" s="459"/>
      <c r="P14" s="459"/>
      <c r="Q14" s="459"/>
      <c r="R14" s="262">
        <f t="shared" si="1"/>
        <v>0</v>
      </c>
      <c r="S14" s="460"/>
      <c r="T14" s="460"/>
      <c r="U14" s="460"/>
      <c r="V14" s="460"/>
      <c r="W14" s="262">
        <f t="shared" si="7"/>
        <v>0</v>
      </c>
      <c r="X14" s="459"/>
      <c r="Y14" s="459"/>
      <c r="Z14" s="459"/>
      <c r="AA14" s="459"/>
      <c r="AB14" s="262">
        <f>SUM(AC14:AF14)</f>
        <v>0</v>
      </c>
      <c r="AC14" s="459"/>
      <c r="AD14" s="459"/>
      <c r="AE14" s="459"/>
      <c r="AF14" s="459"/>
      <c r="AG14" s="264" t="e">
        <f t="shared" si="8"/>
        <v>#DIV/0!</v>
      </c>
      <c r="AH14" s="264" t="e">
        <f t="shared" si="9"/>
        <v>#DIV/0!</v>
      </c>
      <c r="AI14" s="264" t="e">
        <f t="shared" si="10"/>
        <v>#DIV/0!</v>
      </c>
      <c r="AJ14" s="267"/>
      <c r="AK14" s="251"/>
      <c r="AL14" s="267"/>
      <c r="AM14" s="249"/>
      <c r="AN14" s="249"/>
      <c r="AO14" s="249"/>
      <c r="AP14" s="249"/>
      <c r="AQ14" s="249"/>
      <c r="AR14" s="249"/>
    </row>
    <row r="15" spans="1:44">
      <c r="A15" s="266"/>
      <c r="B15" s="268" t="s">
        <v>304</v>
      </c>
      <c r="C15" s="262">
        <f t="shared" si="4"/>
        <v>0</v>
      </c>
      <c r="D15" s="263">
        <f t="shared" si="11"/>
        <v>0</v>
      </c>
      <c r="E15" s="263">
        <f t="shared" si="11"/>
        <v>0</v>
      </c>
      <c r="F15" s="263">
        <f t="shared" si="11"/>
        <v>0</v>
      </c>
      <c r="G15" s="263">
        <f t="shared" si="11"/>
        <v>0</v>
      </c>
      <c r="H15" s="262">
        <f t="shared" si="5"/>
        <v>0</v>
      </c>
      <c r="I15" s="459"/>
      <c r="J15" s="459"/>
      <c r="K15" s="459"/>
      <c r="L15" s="459"/>
      <c r="M15" s="262">
        <f t="shared" si="6"/>
        <v>0</v>
      </c>
      <c r="N15" s="459"/>
      <c r="O15" s="459"/>
      <c r="P15" s="459"/>
      <c r="Q15" s="459"/>
      <c r="R15" s="262">
        <f t="shared" si="1"/>
        <v>0</v>
      </c>
      <c r="S15" s="460"/>
      <c r="T15" s="460"/>
      <c r="U15" s="460"/>
      <c r="V15" s="460"/>
      <c r="W15" s="262">
        <f t="shared" si="7"/>
        <v>0</v>
      </c>
      <c r="X15" s="459"/>
      <c r="Y15" s="459"/>
      <c r="Z15" s="459"/>
      <c r="AA15" s="459"/>
      <c r="AB15" s="262">
        <f t="shared" si="2"/>
        <v>0</v>
      </c>
      <c r="AC15" s="459"/>
      <c r="AD15" s="459"/>
      <c r="AE15" s="459"/>
      <c r="AF15" s="459"/>
      <c r="AG15" s="264" t="e">
        <f t="shared" si="8"/>
        <v>#DIV/0!</v>
      </c>
      <c r="AH15" s="264" t="e">
        <f t="shared" si="9"/>
        <v>#DIV/0!</v>
      </c>
      <c r="AI15" s="264" t="e">
        <f t="shared" si="10"/>
        <v>#DIV/0!</v>
      </c>
      <c r="AJ15" s="267"/>
      <c r="AK15" s="249"/>
      <c r="AL15" s="267"/>
      <c r="AM15" s="249"/>
      <c r="AN15" s="249"/>
      <c r="AO15" s="249"/>
      <c r="AP15" s="249"/>
      <c r="AQ15" s="249"/>
      <c r="AR15" s="249"/>
    </row>
    <row r="16" spans="1:44">
      <c r="A16" s="266"/>
      <c r="B16" s="265" t="s">
        <v>305</v>
      </c>
      <c r="C16" s="262">
        <f t="shared" si="4"/>
        <v>0</v>
      </c>
      <c r="D16" s="262">
        <f>SUM(D17:D18)</f>
        <v>0</v>
      </c>
      <c r="E16" s="262">
        <f>SUM(E17:E18)</f>
        <v>0</v>
      </c>
      <c r="F16" s="262">
        <f>SUM(F17:F18)</f>
        <v>0</v>
      </c>
      <c r="G16" s="262">
        <f>SUM(G17:G18)</f>
        <v>0</v>
      </c>
      <c r="H16" s="262">
        <f t="shared" si="5"/>
        <v>0</v>
      </c>
      <c r="I16" s="262">
        <f>SUM(I17:I18)</f>
        <v>0</v>
      </c>
      <c r="J16" s="262">
        <f>SUM(J17:J18)</f>
        <v>0</v>
      </c>
      <c r="K16" s="262">
        <f>SUM(K17:K18)</f>
        <v>0</v>
      </c>
      <c r="L16" s="262">
        <f>SUM(L17:L18)</f>
        <v>0</v>
      </c>
      <c r="M16" s="262">
        <f t="shared" si="6"/>
        <v>0</v>
      </c>
      <c r="N16" s="262">
        <f>SUM(N17:N18)</f>
        <v>0</v>
      </c>
      <c r="O16" s="262">
        <f>SUM(O17:O18)</f>
        <v>0</v>
      </c>
      <c r="P16" s="262">
        <f>SUM(P17:P18)</f>
        <v>0</v>
      </c>
      <c r="Q16" s="262">
        <f>SUM(Q17:Q18)</f>
        <v>0</v>
      </c>
      <c r="R16" s="262">
        <f>SUM(S16:V16)</f>
        <v>0</v>
      </c>
      <c r="S16" s="262">
        <f>SUM(S17:S18)</f>
        <v>0</v>
      </c>
      <c r="T16" s="262">
        <f>SUM(T17:T18)</f>
        <v>0</v>
      </c>
      <c r="U16" s="262">
        <f>SUM(U17:U18)</f>
        <v>0</v>
      </c>
      <c r="V16" s="262">
        <f>SUM(V17:V18)</f>
        <v>0</v>
      </c>
      <c r="W16" s="262">
        <f t="shared" si="7"/>
        <v>0</v>
      </c>
      <c r="X16" s="262">
        <f>SUM(X17:X18)</f>
        <v>0</v>
      </c>
      <c r="Y16" s="262">
        <f>SUM(Y17:Y18)</f>
        <v>0</v>
      </c>
      <c r="Z16" s="262">
        <f>SUM(Z17:Z18)</f>
        <v>0</v>
      </c>
      <c r="AA16" s="262">
        <f>SUM(AA17:AA18)</f>
        <v>0</v>
      </c>
      <c r="AB16" s="262">
        <f t="shared" si="2"/>
        <v>0</v>
      </c>
      <c r="AC16" s="262">
        <f>SUM(AC17:AC18)</f>
        <v>0</v>
      </c>
      <c r="AD16" s="262">
        <f>SUM(AD17:AD18)</f>
        <v>0</v>
      </c>
      <c r="AE16" s="262">
        <f>SUM(AE17:AE18)</f>
        <v>0</v>
      </c>
      <c r="AF16" s="262">
        <f>SUM(AF17:AF18)</f>
        <v>0</v>
      </c>
      <c r="AG16" s="264" t="e">
        <f t="shared" si="8"/>
        <v>#DIV/0!</v>
      </c>
      <c r="AH16" s="264" t="e">
        <f t="shared" si="9"/>
        <v>#DIV/0!</v>
      </c>
      <c r="AI16" s="264" t="e">
        <f t="shared" si="10"/>
        <v>#DIV/0!</v>
      </c>
      <c r="AJ16" s="267"/>
      <c r="AK16" s="249"/>
      <c r="AL16" s="267"/>
      <c r="AM16" s="249"/>
      <c r="AN16" s="249"/>
      <c r="AO16" s="249"/>
      <c r="AP16" s="249"/>
      <c r="AQ16" s="249"/>
      <c r="AR16" s="249"/>
    </row>
    <row r="17" spans="1:44">
      <c r="A17" s="266"/>
      <c r="B17" s="268" t="s">
        <v>306</v>
      </c>
      <c r="C17" s="262">
        <f t="shared" si="4"/>
        <v>0</v>
      </c>
      <c r="D17" s="263">
        <f t="shared" ref="D17:G18" si="12">I17+N17</f>
        <v>0</v>
      </c>
      <c r="E17" s="263">
        <f t="shared" si="12"/>
        <v>0</v>
      </c>
      <c r="F17" s="263">
        <f t="shared" si="12"/>
        <v>0</v>
      </c>
      <c r="G17" s="263">
        <f t="shared" si="12"/>
        <v>0</v>
      </c>
      <c r="H17" s="262">
        <f t="shared" si="5"/>
        <v>0</v>
      </c>
      <c r="I17" s="459"/>
      <c r="J17" s="459"/>
      <c r="K17" s="459"/>
      <c r="L17" s="459"/>
      <c r="M17" s="262">
        <f t="shared" si="6"/>
        <v>0</v>
      </c>
      <c r="N17" s="459"/>
      <c r="O17" s="459"/>
      <c r="P17" s="459"/>
      <c r="Q17" s="459"/>
      <c r="R17" s="262">
        <f>SUM(S17:V17)</f>
        <v>0</v>
      </c>
      <c r="S17" s="460"/>
      <c r="T17" s="460"/>
      <c r="U17" s="460"/>
      <c r="V17" s="460"/>
      <c r="W17" s="262">
        <f t="shared" si="7"/>
        <v>0</v>
      </c>
      <c r="X17" s="459"/>
      <c r="Y17" s="459"/>
      <c r="Z17" s="459"/>
      <c r="AA17" s="459"/>
      <c r="AB17" s="262">
        <f>SUM(AC17:AF17)</f>
        <v>0</v>
      </c>
      <c r="AC17" s="459"/>
      <c r="AD17" s="459"/>
      <c r="AE17" s="459"/>
      <c r="AF17" s="459"/>
      <c r="AG17" s="264" t="e">
        <f t="shared" si="8"/>
        <v>#DIV/0!</v>
      </c>
      <c r="AH17" s="264" t="e">
        <f t="shared" si="9"/>
        <v>#DIV/0!</v>
      </c>
      <c r="AI17" s="264" t="e">
        <f t="shared" si="10"/>
        <v>#DIV/0!</v>
      </c>
      <c r="AJ17" s="267"/>
      <c r="AK17" s="249"/>
      <c r="AL17" s="267"/>
      <c r="AM17" s="249"/>
      <c r="AN17" s="249"/>
      <c r="AO17" s="554"/>
      <c r="AP17" s="554"/>
      <c r="AQ17" s="554"/>
      <c r="AR17" s="554"/>
    </row>
    <row r="18" spans="1:44">
      <c r="A18" s="266"/>
      <c r="B18" s="268" t="s">
        <v>307</v>
      </c>
      <c r="C18" s="262">
        <f t="shared" si="4"/>
        <v>0</v>
      </c>
      <c r="D18" s="263">
        <f t="shared" si="12"/>
        <v>0</v>
      </c>
      <c r="E18" s="263">
        <f t="shared" si="12"/>
        <v>0</v>
      </c>
      <c r="F18" s="263">
        <f t="shared" si="12"/>
        <v>0</v>
      </c>
      <c r="G18" s="263">
        <f t="shared" si="12"/>
        <v>0</v>
      </c>
      <c r="H18" s="262">
        <f t="shared" si="5"/>
        <v>0</v>
      </c>
      <c r="I18" s="459"/>
      <c r="J18" s="459"/>
      <c r="K18" s="459"/>
      <c r="L18" s="459"/>
      <c r="M18" s="262">
        <f t="shared" si="6"/>
        <v>0</v>
      </c>
      <c r="N18" s="459"/>
      <c r="O18" s="459"/>
      <c r="P18" s="459"/>
      <c r="Q18" s="459"/>
      <c r="R18" s="262">
        <f t="shared" si="1"/>
        <v>0</v>
      </c>
      <c r="S18" s="460"/>
      <c r="T18" s="460"/>
      <c r="U18" s="460"/>
      <c r="V18" s="460"/>
      <c r="W18" s="262">
        <f t="shared" si="7"/>
        <v>0</v>
      </c>
      <c r="X18" s="459"/>
      <c r="Y18" s="459"/>
      <c r="Z18" s="459"/>
      <c r="AA18" s="459"/>
      <c r="AB18" s="262">
        <f t="shared" si="2"/>
        <v>0</v>
      </c>
      <c r="AC18" s="459"/>
      <c r="AD18" s="459"/>
      <c r="AE18" s="459"/>
      <c r="AF18" s="459"/>
      <c r="AG18" s="264" t="e">
        <f t="shared" si="8"/>
        <v>#DIV/0!</v>
      </c>
      <c r="AH18" s="264" t="e">
        <f t="shared" si="9"/>
        <v>#DIV/0!</v>
      </c>
      <c r="AI18" s="264" t="e">
        <f t="shared" si="10"/>
        <v>#DIV/0!</v>
      </c>
      <c r="AJ18" s="267"/>
      <c r="AK18" s="249"/>
      <c r="AL18" s="267"/>
      <c r="AM18" s="249"/>
      <c r="AN18" s="249"/>
      <c r="AO18" s="259"/>
      <c r="AP18" s="259"/>
      <c r="AQ18" s="259"/>
      <c r="AR18" s="259"/>
    </row>
    <row r="19" spans="1:44">
      <c r="A19" s="260" t="s">
        <v>308</v>
      </c>
      <c r="B19" s="261" t="s">
        <v>309</v>
      </c>
      <c r="C19" s="262">
        <f t="shared" si="4"/>
        <v>0</v>
      </c>
      <c r="D19" s="262">
        <f>D20+D21</f>
        <v>0</v>
      </c>
      <c r="E19" s="262">
        <f>E20+E21</f>
        <v>0</v>
      </c>
      <c r="F19" s="262">
        <f>F20+F21</f>
        <v>0</v>
      </c>
      <c r="G19" s="262">
        <f>G20+G21</f>
        <v>0</v>
      </c>
      <c r="H19" s="262">
        <f t="shared" si="5"/>
        <v>0</v>
      </c>
      <c r="I19" s="262">
        <f>I20+I21</f>
        <v>0</v>
      </c>
      <c r="J19" s="262">
        <f>J20+J21</f>
        <v>0</v>
      </c>
      <c r="K19" s="262">
        <f>K20+K21</f>
        <v>0</v>
      </c>
      <c r="L19" s="262">
        <f>L20+L21</f>
        <v>0</v>
      </c>
      <c r="M19" s="262">
        <f t="shared" si="6"/>
        <v>0</v>
      </c>
      <c r="N19" s="262">
        <f>N20+N21</f>
        <v>0</v>
      </c>
      <c r="O19" s="262">
        <f>O20+O21</f>
        <v>0</v>
      </c>
      <c r="P19" s="262">
        <f>P20+P21</f>
        <v>0</v>
      </c>
      <c r="Q19" s="262">
        <f>Q20+Q21</f>
        <v>0</v>
      </c>
      <c r="R19" s="262">
        <f t="shared" si="1"/>
        <v>0</v>
      </c>
      <c r="S19" s="262">
        <f>S20+S21</f>
        <v>0</v>
      </c>
      <c r="T19" s="262">
        <f>T20+T21</f>
        <v>0</v>
      </c>
      <c r="U19" s="262">
        <f>U20+U21</f>
        <v>0</v>
      </c>
      <c r="V19" s="262">
        <f>V20+V21</f>
        <v>0</v>
      </c>
      <c r="W19" s="262">
        <f t="shared" si="7"/>
        <v>0</v>
      </c>
      <c r="X19" s="262">
        <f>X20+X21</f>
        <v>0</v>
      </c>
      <c r="Y19" s="262">
        <f>Y20+Y21</f>
        <v>0</v>
      </c>
      <c r="Z19" s="262">
        <f>Z20+Z21</f>
        <v>0</v>
      </c>
      <c r="AA19" s="262">
        <f>AA20+AA21</f>
        <v>0</v>
      </c>
      <c r="AB19" s="262">
        <f t="shared" si="2"/>
        <v>0</v>
      </c>
      <c r="AC19" s="262">
        <f>AC20+AC21</f>
        <v>0</v>
      </c>
      <c r="AD19" s="262">
        <f>AD20+AD21</f>
        <v>0</v>
      </c>
      <c r="AE19" s="262">
        <f>AE20+AE21</f>
        <v>0</v>
      </c>
      <c r="AF19" s="262">
        <f>AF20+AF21</f>
        <v>0</v>
      </c>
      <c r="AG19" s="264" t="e">
        <f t="shared" si="8"/>
        <v>#DIV/0!</v>
      </c>
      <c r="AH19" s="264" t="e">
        <f t="shared" si="9"/>
        <v>#DIV/0!</v>
      </c>
      <c r="AI19" s="264" t="e">
        <f t="shared" si="10"/>
        <v>#DIV/0!</v>
      </c>
      <c r="AJ19" s="249"/>
      <c r="AK19" s="249"/>
      <c r="AL19" s="249"/>
      <c r="AM19" s="249"/>
      <c r="AN19" s="249"/>
      <c r="AO19" s="249"/>
      <c r="AP19" s="249"/>
      <c r="AQ19" s="249"/>
      <c r="AR19" s="249"/>
    </row>
    <row r="20" spans="1:44">
      <c r="A20" s="260"/>
      <c r="B20" s="265" t="s">
        <v>303</v>
      </c>
      <c r="C20" s="262">
        <f t="shared" si="4"/>
        <v>0</v>
      </c>
      <c r="D20" s="263">
        <f>I20+N20</f>
        <v>0</v>
      </c>
      <c r="E20" s="263">
        <f>J20+O20</f>
        <v>0</v>
      </c>
      <c r="F20" s="263">
        <f>K20+P20</f>
        <v>0</v>
      </c>
      <c r="G20" s="263">
        <f>L20+Q20</f>
        <v>0</v>
      </c>
      <c r="H20" s="262">
        <f t="shared" si="5"/>
        <v>0</v>
      </c>
      <c r="I20" s="459"/>
      <c r="J20" s="459"/>
      <c r="K20" s="459"/>
      <c r="L20" s="459"/>
      <c r="M20" s="262">
        <f t="shared" si="6"/>
        <v>0</v>
      </c>
      <c r="N20" s="459"/>
      <c r="O20" s="459"/>
      <c r="P20" s="459"/>
      <c r="Q20" s="459"/>
      <c r="R20" s="262">
        <f t="shared" si="1"/>
        <v>0</v>
      </c>
      <c r="S20" s="460"/>
      <c r="T20" s="460"/>
      <c r="U20" s="460"/>
      <c r="V20" s="460"/>
      <c r="W20" s="262">
        <f t="shared" si="7"/>
        <v>0</v>
      </c>
      <c r="X20" s="459"/>
      <c r="Y20" s="459"/>
      <c r="Z20" s="459"/>
      <c r="AA20" s="459"/>
      <c r="AB20" s="262">
        <f t="shared" si="2"/>
        <v>0</v>
      </c>
      <c r="AC20" s="459"/>
      <c r="AD20" s="459"/>
      <c r="AE20" s="459"/>
      <c r="AF20" s="459"/>
      <c r="AG20" s="264" t="e">
        <f t="shared" si="8"/>
        <v>#DIV/0!</v>
      </c>
      <c r="AH20" s="264" t="e">
        <f t="shared" si="9"/>
        <v>#DIV/0!</v>
      </c>
      <c r="AI20" s="264" t="e">
        <f t="shared" si="10"/>
        <v>#DIV/0!</v>
      </c>
      <c r="AJ20" s="249"/>
      <c r="AK20" s="249"/>
      <c r="AL20" s="249"/>
      <c r="AM20" s="249"/>
      <c r="AN20" s="249"/>
      <c r="AO20" s="249"/>
      <c r="AP20" s="249"/>
      <c r="AQ20" s="249"/>
      <c r="AR20" s="249"/>
    </row>
    <row r="21" spans="1:44">
      <c r="A21" s="260"/>
      <c r="B21" s="265" t="s">
        <v>305</v>
      </c>
      <c r="C21" s="262">
        <f t="shared" si="4"/>
        <v>0</v>
      </c>
      <c r="D21" s="269"/>
      <c r="E21" s="269"/>
      <c r="F21" s="269"/>
      <c r="G21" s="269"/>
      <c r="H21" s="262">
        <f t="shared" si="5"/>
        <v>0</v>
      </c>
      <c r="I21" s="269"/>
      <c r="J21" s="269"/>
      <c r="K21" s="269"/>
      <c r="L21" s="269"/>
      <c r="M21" s="262">
        <f t="shared" si="6"/>
        <v>0</v>
      </c>
      <c r="N21" s="269"/>
      <c r="O21" s="269"/>
      <c r="P21" s="269"/>
      <c r="Q21" s="269"/>
      <c r="R21" s="262">
        <f t="shared" si="1"/>
        <v>0</v>
      </c>
      <c r="S21" s="269"/>
      <c r="T21" s="269"/>
      <c r="U21" s="269"/>
      <c r="V21" s="269"/>
      <c r="W21" s="262">
        <f t="shared" si="7"/>
        <v>0</v>
      </c>
      <c r="X21" s="269"/>
      <c r="Y21" s="269"/>
      <c r="Z21" s="269"/>
      <c r="AA21" s="269"/>
      <c r="AB21" s="262">
        <f t="shared" si="2"/>
        <v>0</v>
      </c>
      <c r="AC21" s="269"/>
      <c r="AD21" s="269"/>
      <c r="AE21" s="269"/>
      <c r="AF21" s="269"/>
      <c r="AG21" s="264" t="e">
        <f t="shared" si="8"/>
        <v>#DIV/0!</v>
      </c>
      <c r="AH21" s="264" t="e">
        <f t="shared" si="9"/>
        <v>#DIV/0!</v>
      </c>
      <c r="AI21" s="264" t="e">
        <f t="shared" si="10"/>
        <v>#DIV/0!</v>
      </c>
      <c r="AJ21" s="249"/>
      <c r="AK21" s="249"/>
      <c r="AL21" s="249"/>
      <c r="AM21" s="249"/>
      <c r="AN21" s="249"/>
      <c r="AO21" s="249"/>
      <c r="AP21" s="249"/>
      <c r="AQ21" s="249"/>
      <c r="AR21" s="249"/>
    </row>
    <row r="22" spans="1:44">
      <c r="A22" s="258" t="s">
        <v>310</v>
      </c>
      <c r="B22" s="270" t="s">
        <v>311</v>
      </c>
      <c r="C22" s="271">
        <f>SUM(D22:G22)</f>
        <v>0</v>
      </c>
      <c r="D22" s="271">
        <f>D10+D13+D19</f>
        <v>0</v>
      </c>
      <c r="E22" s="271">
        <f>E10+E13+E19</f>
        <v>0</v>
      </c>
      <c r="F22" s="271">
        <f>F10+F13+F19</f>
        <v>0</v>
      </c>
      <c r="G22" s="271">
        <f>G10+G13+G19</f>
        <v>0</v>
      </c>
      <c r="H22" s="271">
        <f>SUM(I22:L22)</f>
        <v>0</v>
      </c>
      <c r="I22" s="271">
        <f>I10+I13+I19</f>
        <v>0</v>
      </c>
      <c r="J22" s="271">
        <f>J10+J13+J19</f>
        <v>0</v>
      </c>
      <c r="K22" s="271">
        <f>K10+K13+K19</f>
        <v>0</v>
      </c>
      <c r="L22" s="271">
        <f>L10+L13+L19</f>
        <v>0</v>
      </c>
      <c r="M22" s="271">
        <f>SUM(N22:Q22)</f>
        <v>0</v>
      </c>
      <c r="N22" s="271">
        <f>N10+N13+N19</f>
        <v>0</v>
      </c>
      <c r="O22" s="271">
        <f>O10+O13+O19</f>
        <v>0</v>
      </c>
      <c r="P22" s="271">
        <f>P10+P13+P19</f>
        <v>0</v>
      </c>
      <c r="Q22" s="271">
        <f>Q10+Q13+Q19</f>
        <v>0</v>
      </c>
      <c r="R22" s="271">
        <f>SUM(S22:V22)</f>
        <v>0</v>
      </c>
      <c r="S22" s="271">
        <f>S10+S13+S19</f>
        <v>0</v>
      </c>
      <c r="T22" s="271">
        <f>T10+T13+T19</f>
        <v>0</v>
      </c>
      <c r="U22" s="271">
        <f>U10+U13+U19</f>
        <v>0</v>
      </c>
      <c r="V22" s="271">
        <f>V10+V13+V19</f>
        <v>0</v>
      </c>
      <c r="W22" s="271">
        <f>SUM(X22:AA22)</f>
        <v>0</v>
      </c>
      <c r="X22" s="271">
        <f>X10+X13+X19</f>
        <v>0</v>
      </c>
      <c r="Y22" s="271">
        <f>Y10+Y13+Y19</f>
        <v>0</v>
      </c>
      <c r="Z22" s="271">
        <f>Z10+Z13+Z19</f>
        <v>0</v>
      </c>
      <c r="AA22" s="271">
        <f>AA10+AA13+AA19</f>
        <v>0</v>
      </c>
      <c r="AB22" s="271">
        <f>SUM(AC22:AF22)</f>
        <v>0</v>
      </c>
      <c r="AC22" s="271">
        <f>AC10+AC13+AC19</f>
        <v>0</v>
      </c>
      <c r="AD22" s="271">
        <f>AD10+AD13+AD19</f>
        <v>0</v>
      </c>
      <c r="AE22" s="271">
        <f>AE10+AE13+AE19</f>
        <v>0</v>
      </c>
      <c r="AF22" s="271">
        <f>AF10+AF13+AF19</f>
        <v>0</v>
      </c>
      <c r="AG22" s="264" t="e">
        <f t="shared" si="8"/>
        <v>#DIV/0!</v>
      </c>
      <c r="AH22" s="264" t="e">
        <f t="shared" si="9"/>
        <v>#DIV/0!</v>
      </c>
      <c r="AI22" s="264" t="e">
        <f t="shared" si="10"/>
        <v>#DIV/0!</v>
      </c>
      <c r="AK22" s="249"/>
      <c r="AL22" s="249"/>
      <c r="AM22" s="249"/>
      <c r="AN22" s="249"/>
      <c r="AO22" s="249"/>
      <c r="AP22" s="249"/>
      <c r="AQ22" s="249"/>
      <c r="AR22" s="249"/>
    </row>
    <row r="23" spans="1:44">
      <c r="C23" s="272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K23" s="249"/>
      <c r="AL23" s="249"/>
      <c r="AM23" s="249"/>
      <c r="AN23" s="249"/>
      <c r="AO23" s="249"/>
      <c r="AP23" s="249"/>
      <c r="AQ23" s="249"/>
      <c r="AR23" s="249"/>
    </row>
    <row r="24" spans="1:44"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2"/>
      <c r="T24" s="274"/>
    </row>
    <row r="25" spans="1:44"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T25" s="272"/>
    </row>
    <row r="26" spans="1:44"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</row>
    <row r="27" spans="1:44">
      <c r="X27" s="273"/>
      <c r="Y27" s="273"/>
      <c r="Z27" s="273"/>
      <c r="AA27" s="273"/>
      <c r="AB27" s="273"/>
      <c r="AC27" s="273"/>
      <c r="AD27" s="273"/>
      <c r="AE27" s="273"/>
      <c r="AF27" s="273"/>
    </row>
  </sheetData>
  <sheetProtection algorithmName="SHA-512" hashValue="D9oBOvSCThWX5Vy6CiMkPAdFQWhky0YGl2IQ6/Amt9Zr0937D2Z7Bg+5oyUU0/4zsgvPXkbMpDEFXWtL2C2fPQ==" saltValue="rDB8iINO99RV2zMB1KoCiw==" spinCount="100000" sheet="1" objects="1" scenarios="1" formatCells="0" formatColumns="0" formatRows="0"/>
  <mergeCells count="20">
    <mergeCell ref="AO8:AR8"/>
    <mergeCell ref="AO17:AR17"/>
    <mergeCell ref="M7:Q7"/>
    <mergeCell ref="R7:V7"/>
    <mergeCell ref="W7:AA7"/>
    <mergeCell ref="AB7:AF7"/>
    <mergeCell ref="AG7:AG8"/>
    <mergeCell ref="AH7:AH8"/>
    <mergeCell ref="AH1:AI1"/>
    <mergeCell ref="A2:AI2"/>
    <mergeCell ref="A3:AI3"/>
    <mergeCell ref="A4:AI4"/>
    <mergeCell ref="A6:A8"/>
    <mergeCell ref="B6:B8"/>
    <mergeCell ref="C6:Q6"/>
    <mergeCell ref="R6:AF6"/>
    <mergeCell ref="AG6:AI6"/>
    <mergeCell ref="C7:G7"/>
    <mergeCell ref="H7:L7"/>
    <mergeCell ref="AI7:AI8"/>
  </mergeCells>
  <printOptions horizontalCentered="1"/>
  <pageMargins left="0.82677165354330717" right="0.23622047244094491" top="0.39370078740157483" bottom="0.39370078740157483" header="0.51181102362204722" footer="0.11811023622047245"/>
  <pageSetup paperSize="9" scale="24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view="pageBreakPreview" zoomScale="60" zoomScaleNormal="100" workbookViewId="0">
      <selection activeCell="P20" sqref="P20"/>
    </sheetView>
  </sheetViews>
  <sheetFormatPr defaultColWidth="9.140625" defaultRowHeight="15.75"/>
  <cols>
    <col min="1" max="1" width="12.5703125" style="282" customWidth="1"/>
    <col min="2" max="2" width="13.42578125" style="282" customWidth="1"/>
    <col min="3" max="3" width="14.140625" style="282" customWidth="1"/>
    <col min="4" max="4" width="13.7109375" style="284" customWidth="1"/>
    <col min="5" max="5" width="16.5703125" style="284" customWidth="1"/>
    <col min="6" max="6" width="14.140625" style="284" customWidth="1"/>
    <col min="7" max="7" width="17.5703125" style="284" customWidth="1"/>
    <col min="8" max="16384" width="9.140625" style="282"/>
  </cols>
  <sheetData>
    <row r="1" spans="1:7">
      <c r="G1" s="284" t="s">
        <v>671</v>
      </c>
    </row>
    <row r="3" spans="1:7" ht="58.5" customHeight="1">
      <c r="A3" s="556" t="s">
        <v>312</v>
      </c>
      <c r="B3" s="556"/>
      <c r="C3" s="556"/>
      <c r="D3" s="556"/>
      <c r="E3" s="556"/>
      <c r="F3" s="556"/>
      <c r="G3" s="556"/>
    </row>
    <row r="4" spans="1:7" ht="15" customHeight="1">
      <c r="A4" s="557" t="s">
        <v>313</v>
      </c>
      <c r="B4" s="558" t="s">
        <v>314</v>
      </c>
      <c r="C4" s="558" t="s">
        <v>315</v>
      </c>
      <c r="D4" s="559" t="str">
        <f>'Пр6 Справочник'!B8&amp;" план"</f>
        <v>2017 план</v>
      </c>
      <c r="E4" s="560"/>
      <c r="F4" s="560"/>
      <c r="G4" s="561" t="s">
        <v>316</v>
      </c>
    </row>
    <row r="5" spans="1:7" ht="78.75">
      <c r="A5" s="557"/>
      <c r="B5" s="558"/>
      <c r="C5" s="558"/>
      <c r="D5" s="275" t="s">
        <v>317</v>
      </c>
      <c r="E5" s="275" t="s">
        <v>318</v>
      </c>
      <c r="F5" s="275" t="s">
        <v>319</v>
      </c>
      <c r="G5" s="561"/>
    </row>
    <row r="6" spans="1:7">
      <c r="A6" s="557"/>
      <c r="B6" s="558"/>
      <c r="C6" s="558"/>
      <c r="D6" s="275" t="s">
        <v>320</v>
      </c>
      <c r="E6" s="275" t="s">
        <v>321</v>
      </c>
      <c r="F6" s="275" t="s">
        <v>322</v>
      </c>
      <c r="G6" s="561"/>
    </row>
    <row r="7" spans="1:7">
      <c r="A7" s="562" t="s">
        <v>323</v>
      </c>
      <c r="B7" s="563" t="s">
        <v>324</v>
      </c>
      <c r="C7" s="563">
        <v>1</v>
      </c>
      <c r="D7" s="276">
        <v>400</v>
      </c>
      <c r="E7" s="411"/>
      <c r="F7" s="285">
        <f t="shared" ref="F7:F24" si="0">D7*E7/100</f>
        <v>0</v>
      </c>
      <c r="G7" s="412"/>
    </row>
    <row r="8" spans="1:7">
      <c r="A8" s="562"/>
      <c r="B8" s="563"/>
      <c r="C8" s="563"/>
      <c r="D8" s="276">
        <v>300</v>
      </c>
      <c r="E8" s="411"/>
      <c r="F8" s="285">
        <f t="shared" si="0"/>
        <v>0</v>
      </c>
      <c r="G8" s="412"/>
    </row>
    <row r="9" spans="1:7">
      <c r="A9" s="562"/>
      <c r="B9" s="563" t="s">
        <v>325</v>
      </c>
      <c r="C9" s="563" t="s">
        <v>326</v>
      </c>
      <c r="D9" s="276">
        <v>230</v>
      </c>
      <c r="E9" s="411"/>
      <c r="F9" s="285">
        <f t="shared" si="0"/>
        <v>0</v>
      </c>
      <c r="G9" s="412"/>
    </row>
    <row r="10" spans="1:7">
      <c r="A10" s="562"/>
      <c r="B10" s="563"/>
      <c r="C10" s="563"/>
      <c r="D10" s="276">
        <v>170</v>
      </c>
      <c r="E10" s="411"/>
      <c r="F10" s="285">
        <f t="shared" si="0"/>
        <v>0</v>
      </c>
      <c r="G10" s="412"/>
    </row>
    <row r="11" spans="1:7">
      <c r="A11" s="562"/>
      <c r="B11" s="563"/>
      <c r="C11" s="563" t="s">
        <v>327</v>
      </c>
      <c r="D11" s="276">
        <v>290</v>
      </c>
      <c r="E11" s="411"/>
      <c r="F11" s="285">
        <f t="shared" si="0"/>
        <v>0</v>
      </c>
      <c r="G11" s="412"/>
    </row>
    <row r="12" spans="1:7">
      <c r="A12" s="562"/>
      <c r="B12" s="563"/>
      <c r="C12" s="563"/>
      <c r="D12" s="276">
        <v>210</v>
      </c>
      <c r="E12" s="411"/>
      <c r="F12" s="285">
        <f t="shared" si="0"/>
        <v>0</v>
      </c>
      <c r="G12" s="412"/>
    </row>
    <row r="13" spans="1:7">
      <c r="A13" s="562"/>
      <c r="B13" s="555">
        <v>220</v>
      </c>
      <c r="C13" s="555">
        <v>1</v>
      </c>
      <c r="D13" s="276">
        <v>260</v>
      </c>
      <c r="E13" s="411"/>
      <c r="F13" s="285">
        <f t="shared" si="0"/>
        <v>0</v>
      </c>
      <c r="G13" s="412"/>
    </row>
    <row r="14" spans="1:7">
      <c r="A14" s="562"/>
      <c r="B14" s="555"/>
      <c r="C14" s="555"/>
      <c r="D14" s="276">
        <v>210</v>
      </c>
      <c r="E14" s="411"/>
      <c r="F14" s="285">
        <f t="shared" si="0"/>
        <v>0</v>
      </c>
      <c r="G14" s="412"/>
    </row>
    <row r="15" spans="1:7">
      <c r="A15" s="562"/>
      <c r="B15" s="555"/>
      <c r="C15" s="555"/>
      <c r="D15" s="276">
        <v>140</v>
      </c>
      <c r="E15" s="411"/>
      <c r="F15" s="285">
        <f t="shared" si="0"/>
        <v>0</v>
      </c>
      <c r="G15" s="412"/>
    </row>
    <row r="16" spans="1:7">
      <c r="A16" s="562"/>
      <c r="B16" s="555"/>
      <c r="C16" s="555">
        <v>2</v>
      </c>
      <c r="D16" s="276">
        <v>270</v>
      </c>
      <c r="E16" s="411"/>
      <c r="F16" s="285">
        <f t="shared" si="0"/>
        <v>0</v>
      </c>
      <c r="G16" s="412"/>
    </row>
    <row r="17" spans="1:7">
      <c r="A17" s="562"/>
      <c r="B17" s="555"/>
      <c r="C17" s="555"/>
      <c r="D17" s="276">
        <v>180</v>
      </c>
      <c r="E17" s="411"/>
      <c r="F17" s="285">
        <f t="shared" si="0"/>
        <v>0</v>
      </c>
      <c r="G17" s="412"/>
    </row>
    <row r="18" spans="1:7">
      <c r="A18" s="562"/>
      <c r="B18" s="555" t="s">
        <v>328</v>
      </c>
      <c r="C18" s="555">
        <v>1</v>
      </c>
      <c r="D18" s="276">
        <v>180</v>
      </c>
      <c r="E18" s="411"/>
      <c r="F18" s="285">
        <f t="shared" si="0"/>
        <v>0</v>
      </c>
      <c r="G18" s="412"/>
    </row>
    <row r="19" spans="1:7">
      <c r="A19" s="562"/>
      <c r="B19" s="555"/>
      <c r="C19" s="555"/>
      <c r="D19" s="276">
        <v>160</v>
      </c>
      <c r="E19" s="411"/>
      <c r="F19" s="285">
        <f t="shared" si="0"/>
        <v>0</v>
      </c>
      <c r="G19" s="412"/>
    </row>
    <row r="20" spans="1:7">
      <c r="A20" s="562"/>
      <c r="B20" s="555"/>
      <c r="C20" s="555"/>
      <c r="D20" s="276">
        <v>130</v>
      </c>
      <c r="E20" s="411"/>
      <c r="F20" s="285">
        <f t="shared" si="0"/>
        <v>0</v>
      </c>
      <c r="G20" s="412"/>
    </row>
    <row r="21" spans="1:7">
      <c r="A21" s="562"/>
      <c r="B21" s="555"/>
      <c r="C21" s="555">
        <v>2</v>
      </c>
      <c r="D21" s="276">
        <v>190</v>
      </c>
      <c r="E21" s="411"/>
      <c r="F21" s="285">
        <f t="shared" si="0"/>
        <v>0</v>
      </c>
      <c r="G21" s="412"/>
    </row>
    <row r="22" spans="1:7">
      <c r="A22" s="562"/>
      <c r="B22" s="555"/>
      <c r="C22" s="555"/>
      <c r="D22" s="276">
        <v>160</v>
      </c>
      <c r="E22" s="411"/>
      <c r="F22" s="285">
        <f t="shared" si="0"/>
        <v>0</v>
      </c>
      <c r="G22" s="412"/>
    </row>
    <row r="23" spans="1:7">
      <c r="A23" s="555" t="s">
        <v>329</v>
      </c>
      <c r="B23" s="277">
        <v>220</v>
      </c>
      <c r="C23" s="277" t="s">
        <v>330</v>
      </c>
      <c r="D23" s="276">
        <v>3000</v>
      </c>
      <c r="E23" s="411"/>
      <c r="F23" s="285">
        <f t="shared" si="0"/>
        <v>0</v>
      </c>
      <c r="G23" s="412"/>
    </row>
    <row r="24" spans="1:7">
      <c r="A24" s="555"/>
      <c r="B24" s="277">
        <v>110</v>
      </c>
      <c r="C24" s="277" t="s">
        <v>330</v>
      </c>
      <c r="D24" s="276">
        <v>2300</v>
      </c>
      <c r="E24" s="411"/>
      <c r="F24" s="285">
        <f t="shared" si="0"/>
        <v>0</v>
      </c>
      <c r="G24" s="412"/>
    </row>
    <row r="25" spans="1:7">
      <c r="A25" s="278" t="s">
        <v>331</v>
      </c>
      <c r="B25" s="278"/>
      <c r="C25" s="278"/>
      <c r="D25" s="279">
        <f>SUM(D13:D24)</f>
        <v>7180</v>
      </c>
      <c r="E25" s="279">
        <f t="shared" ref="E25:F25" si="1">SUM(E13:E24)</f>
        <v>0</v>
      </c>
      <c r="F25" s="279">
        <f t="shared" si="1"/>
        <v>0</v>
      </c>
      <c r="G25" s="283"/>
    </row>
    <row r="26" spans="1:7">
      <c r="A26" s="555" t="s">
        <v>323</v>
      </c>
      <c r="B26" s="555">
        <v>35</v>
      </c>
      <c r="C26" s="555">
        <v>1</v>
      </c>
      <c r="D26" s="276">
        <v>170</v>
      </c>
      <c r="E26" s="411"/>
      <c r="F26" s="285">
        <f t="shared" ref="F26:F35" si="2">D26*E26/100</f>
        <v>0</v>
      </c>
      <c r="G26" s="412"/>
    </row>
    <row r="27" spans="1:7">
      <c r="A27" s="555"/>
      <c r="B27" s="555"/>
      <c r="C27" s="555"/>
      <c r="D27" s="276">
        <v>140</v>
      </c>
      <c r="E27" s="411"/>
      <c r="F27" s="285">
        <f t="shared" si="2"/>
        <v>0</v>
      </c>
      <c r="G27" s="412"/>
    </row>
    <row r="28" spans="1:7">
      <c r="A28" s="555"/>
      <c r="B28" s="555"/>
      <c r="C28" s="555"/>
      <c r="D28" s="276">
        <v>120</v>
      </c>
      <c r="E28" s="411"/>
      <c r="F28" s="285">
        <f t="shared" si="2"/>
        <v>0</v>
      </c>
      <c r="G28" s="412"/>
    </row>
    <row r="29" spans="1:7">
      <c r="A29" s="555"/>
      <c r="B29" s="555"/>
      <c r="C29" s="555">
        <v>2</v>
      </c>
      <c r="D29" s="276">
        <v>180</v>
      </c>
      <c r="E29" s="411"/>
      <c r="F29" s="285">
        <f t="shared" si="2"/>
        <v>0</v>
      </c>
      <c r="G29" s="412"/>
    </row>
    <row r="30" spans="1:7">
      <c r="A30" s="555"/>
      <c r="B30" s="555"/>
      <c r="C30" s="555"/>
      <c r="D30" s="276">
        <v>150</v>
      </c>
      <c r="E30" s="411"/>
      <c r="F30" s="285">
        <f t="shared" si="2"/>
        <v>0</v>
      </c>
      <c r="G30" s="412"/>
    </row>
    <row r="31" spans="1:7">
      <c r="A31" s="555"/>
      <c r="B31" s="555" t="s">
        <v>332</v>
      </c>
      <c r="C31" s="555" t="s">
        <v>330</v>
      </c>
      <c r="D31" s="276">
        <v>160</v>
      </c>
      <c r="E31" s="411"/>
      <c r="F31" s="285">
        <f t="shared" si="2"/>
        <v>0</v>
      </c>
      <c r="G31" s="412"/>
    </row>
    <row r="32" spans="1:7">
      <c r="A32" s="555"/>
      <c r="B32" s="555"/>
      <c r="C32" s="555"/>
      <c r="D32" s="276">
        <v>140</v>
      </c>
      <c r="E32" s="411"/>
      <c r="F32" s="285">
        <f t="shared" si="2"/>
        <v>0</v>
      </c>
      <c r="G32" s="412"/>
    </row>
    <row r="33" spans="1:7">
      <c r="A33" s="555"/>
      <c r="B33" s="555"/>
      <c r="C33" s="555"/>
      <c r="D33" s="276">
        <v>110</v>
      </c>
      <c r="E33" s="411"/>
      <c r="F33" s="285">
        <f t="shared" si="2"/>
        <v>0</v>
      </c>
      <c r="G33" s="412"/>
    </row>
    <row r="34" spans="1:7">
      <c r="A34" s="555" t="s">
        <v>329</v>
      </c>
      <c r="B34" s="277" t="s">
        <v>333</v>
      </c>
      <c r="C34" s="277" t="s">
        <v>330</v>
      </c>
      <c r="D34" s="276">
        <v>470</v>
      </c>
      <c r="E34" s="411"/>
      <c r="F34" s="285">
        <f t="shared" si="2"/>
        <v>0</v>
      </c>
      <c r="G34" s="412"/>
    </row>
    <row r="35" spans="1:7">
      <c r="A35" s="555"/>
      <c r="B35" s="277" t="s">
        <v>334</v>
      </c>
      <c r="C35" s="277" t="s">
        <v>330</v>
      </c>
      <c r="D35" s="276">
        <v>350</v>
      </c>
      <c r="E35" s="411"/>
      <c r="F35" s="285">
        <f t="shared" si="2"/>
        <v>0</v>
      </c>
      <c r="G35" s="412"/>
    </row>
    <row r="36" spans="1:7">
      <c r="A36" s="278" t="s">
        <v>335</v>
      </c>
      <c r="B36" s="278"/>
      <c r="C36" s="278"/>
      <c r="D36" s="279">
        <f>SUM(D26:D30)+D34</f>
        <v>1230</v>
      </c>
      <c r="E36" s="279">
        <f t="shared" ref="E36:F36" si="3">SUM(E26:E30)+E34</f>
        <v>0</v>
      </c>
      <c r="F36" s="279">
        <f t="shared" si="3"/>
        <v>0</v>
      </c>
      <c r="G36" s="283"/>
    </row>
    <row r="37" spans="1:7">
      <c r="A37" s="278" t="s">
        <v>336</v>
      </c>
      <c r="B37" s="278"/>
      <c r="C37" s="278"/>
      <c r="D37" s="279">
        <f>SUM(D31:D33)+D35</f>
        <v>760</v>
      </c>
      <c r="E37" s="279">
        <f t="shared" ref="E37:F37" si="4">SUM(E31:E33)+E35</f>
        <v>0</v>
      </c>
      <c r="F37" s="279">
        <f t="shared" si="4"/>
        <v>0</v>
      </c>
      <c r="G37" s="283"/>
    </row>
    <row r="38" spans="1:7">
      <c r="A38" s="555" t="s">
        <v>323</v>
      </c>
      <c r="B38" s="555" t="s">
        <v>337</v>
      </c>
      <c r="C38" s="555" t="s">
        <v>330</v>
      </c>
      <c r="D38" s="276">
        <v>260</v>
      </c>
      <c r="E38" s="411"/>
      <c r="F38" s="285">
        <f>D38*E38/100</f>
        <v>0</v>
      </c>
      <c r="G38" s="412"/>
    </row>
    <row r="39" spans="1:7">
      <c r="A39" s="555"/>
      <c r="B39" s="555"/>
      <c r="C39" s="555"/>
      <c r="D39" s="276">
        <v>220</v>
      </c>
      <c r="E39" s="411"/>
      <c r="F39" s="285">
        <f>D39*E39/100</f>
        <v>0</v>
      </c>
      <c r="G39" s="412"/>
    </row>
    <row r="40" spans="1:7">
      <c r="A40" s="555"/>
      <c r="B40" s="555"/>
      <c r="C40" s="555"/>
      <c r="D40" s="276">
        <v>150</v>
      </c>
      <c r="E40" s="411"/>
      <c r="F40" s="285">
        <f>D40*E40/100</f>
        <v>0</v>
      </c>
      <c r="G40" s="412"/>
    </row>
    <row r="41" spans="1:7">
      <c r="A41" s="277" t="s">
        <v>329</v>
      </c>
      <c r="B41" s="277" t="s">
        <v>338</v>
      </c>
      <c r="C41" s="277" t="s">
        <v>330</v>
      </c>
      <c r="D41" s="276">
        <v>270</v>
      </c>
      <c r="E41" s="411"/>
      <c r="F41" s="285">
        <f>D41*E41/100</f>
        <v>0</v>
      </c>
      <c r="G41" s="412"/>
    </row>
    <row r="42" spans="1:7">
      <c r="A42" s="278" t="s">
        <v>339</v>
      </c>
      <c r="B42" s="278"/>
      <c r="C42" s="278"/>
      <c r="D42" s="279">
        <f>SUM(D38:D41)</f>
        <v>900</v>
      </c>
      <c r="E42" s="279">
        <f t="shared" ref="E42:F42" si="5">SUM(E38:E41)</f>
        <v>0</v>
      </c>
      <c r="F42" s="279">
        <f t="shared" si="5"/>
        <v>0</v>
      </c>
      <c r="G42" s="283"/>
    </row>
    <row r="43" spans="1:7">
      <c r="A43" s="564" t="s">
        <v>311</v>
      </c>
      <c r="B43" s="564"/>
      <c r="C43" s="280" t="s">
        <v>11</v>
      </c>
      <c r="D43" s="279"/>
      <c r="E43" s="279">
        <f>E44+E45+E46+E47</f>
        <v>0</v>
      </c>
      <c r="F43" s="279">
        <f>F44+F45+F46+F47</f>
        <v>0</v>
      </c>
      <c r="G43" s="283"/>
    </row>
    <row r="44" spans="1:7">
      <c r="A44" s="564"/>
      <c r="B44" s="564"/>
      <c r="C44" s="281" t="s">
        <v>88</v>
      </c>
      <c r="D44" s="279"/>
      <c r="E44" s="279">
        <f>E25</f>
        <v>0</v>
      </c>
      <c r="F44" s="279">
        <f>F25</f>
        <v>0</v>
      </c>
      <c r="G44" s="283"/>
    </row>
    <row r="45" spans="1:7">
      <c r="A45" s="564"/>
      <c r="B45" s="564"/>
      <c r="C45" s="281" t="s">
        <v>89</v>
      </c>
      <c r="D45" s="279"/>
      <c r="E45" s="279">
        <f>E36</f>
        <v>0</v>
      </c>
      <c r="F45" s="279">
        <f>F36</f>
        <v>0</v>
      </c>
      <c r="G45" s="283"/>
    </row>
    <row r="46" spans="1:7">
      <c r="A46" s="564"/>
      <c r="B46" s="564"/>
      <c r="C46" s="281" t="s">
        <v>90</v>
      </c>
      <c r="D46" s="279"/>
      <c r="E46" s="279">
        <f>E37</f>
        <v>0</v>
      </c>
      <c r="F46" s="279">
        <f>F37</f>
        <v>0</v>
      </c>
      <c r="G46" s="283"/>
    </row>
    <row r="47" spans="1:7">
      <c r="A47" s="564"/>
      <c r="B47" s="564"/>
      <c r="C47" s="281" t="s">
        <v>91</v>
      </c>
      <c r="D47" s="279"/>
      <c r="E47" s="279">
        <f>E42</f>
        <v>0</v>
      </c>
      <c r="F47" s="279">
        <f>F42</f>
        <v>0</v>
      </c>
      <c r="G47" s="283"/>
    </row>
  </sheetData>
  <sheetProtection algorithmName="SHA-512" hashValue="x0IHcBwTITI8DNaGj1KtXaRc8UotdbpS7H0+o4j0PYB3M61qXla95bmhBUOdCtQw57fJ497p+rETawJpadk2lQ==" saltValue="WAJkoKo6eAXphk9El+kEqA==" spinCount="100000" sheet="1" objects="1" scenarios="1" formatCells="0" formatColumns="0" formatRows="0"/>
  <mergeCells count="30">
    <mergeCell ref="A43:B47"/>
    <mergeCell ref="C11:C12"/>
    <mergeCell ref="B13:B17"/>
    <mergeCell ref="A34:A35"/>
    <mergeCell ref="A38:A40"/>
    <mergeCell ref="B38:B40"/>
    <mergeCell ref="C38:C40"/>
    <mergeCell ref="A23:A24"/>
    <mergeCell ref="A26:A33"/>
    <mergeCell ref="B26:B30"/>
    <mergeCell ref="C26:C28"/>
    <mergeCell ref="C29:C30"/>
    <mergeCell ref="B31:B33"/>
    <mergeCell ref="C31:C33"/>
    <mergeCell ref="C13:C15"/>
    <mergeCell ref="C16:C17"/>
    <mergeCell ref="B18:B22"/>
    <mergeCell ref="A3:G3"/>
    <mergeCell ref="A4:A6"/>
    <mergeCell ref="B4:B6"/>
    <mergeCell ref="C4:C6"/>
    <mergeCell ref="D4:F4"/>
    <mergeCell ref="G4:G6"/>
    <mergeCell ref="C18:C20"/>
    <mergeCell ref="C21:C22"/>
    <mergeCell ref="A7:A22"/>
    <mergeCell ref="B7:B8"/>
    <mergeCell ref="C7:C8"/>
    <mergeCell ref="B9:B12"/>
    <mergeCell ref="C9:C10"/>
  </mergeCells>
  <dataValidations count="2">
    <dataValidation type="decimal" allowBlank="1" showErrorMessage="1" errorTitle="Ошибка" error="Допускается ввод только неотрицательных чисел!" sqref="E44:E47 E7:E24 E26:E35 E38:E41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G7:G47">
      <formula1>900</formula1>
    </dataValidation>
  </dataValidations>
  <pageMargins left="0.51181102362204722" right="0.31496062992125984" top="0.74803149606299213" bottom="0.55118110236220474" header="0.31496062992125984" footer="0.31496062992125984"/>
  <pageSetup paperSize="9" scale="9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view="pageBreakPreview" zoomScale="60" zoomScaleNormal="100" workbookViewId="0">
      <selection activeCell="H28" sqref="H28"/>
    </sheetView>
  </sheetViews>
  <sheetFormatPr defaultColWidth="9.140625" defaultRowHeight="15.75"/>
  <cols>
    <col min="1" max="1" width="6.7109375" style="282" customWidth="1"/>
    <col min="2" max="2" width="27.42578125" style="282" customWidth="1"/>
    <col min="3" max="3" width="14.85546875" style="282" customWidth="1"/>
    <col min="4" max="4" width="13.85546875" style="282" customWidth="1"/>
    <col min="5" max="5" width="15.42578125" style="284" customWidth="1"/>
    <col min="6" max="7" width="15.140625" style="284" customWidth="1"/>
    <col min="8" max="8" width="19.42578125" style="284" customWidth="1"/>
    <col min="9" max="16384" width="9.140625" style="282"/>
  </cols>
  <sheetData>
    <row r="1" spans="1:8">
      <c r="H1" s="416" t="s">
        <v>675</v>
      </c>
    </row>
    <row r="3" spans="1:8" ht="39.75" customHeight="1">
      <c r="A3" s="565" t="s">
        <v>562</v>
      </c>
      <c r="B3" s="565"/>
      <c r="C3" s="565"/>
      <c r="D3" s="565"/>
      <c r="E3" s="565"/>
      <c r="F3" s="565"/>
      <c r="G3" s="565"/>
      <c r="H3" s="565"/>
    </row>
    <row r="4" spans="1:8" ht="15" customHeight="1">
      <c r="A4" s="566" t="s">
        <v>340</v>
      </c>
      <c r="B4" s="558" t="s">
        <v>185</v>
      </c>
      <c r="C4" s="558" t="s">
        <v>341</v>
      </c>
      <c r="D4" s="558" t="s">
        <v>314</v>
      </c>
      <c r="E4" s="559" t="str">
        <f>'Пр6 Справочник'!B8&amp;" план"</f>
        <v>2017 план</v>
      </c>
      <c r="F4" s="560"/>
      <c r="G4" s="560"/>
      <c r="H4" s="561" t="s">
        <v>316</v>
      </c>
    </row>
    <row r="5" spans="1:8" ht="78.75">
      <c r="A5" s="566"/>
      <c r="B5" s="558"/>
      <c r="C5" s="558"/>
      <c r="D5" s="558"/>
      <c r="E5" s="275" t="s">
        <v>342</v>
      </c>
      <c r="F5" s="275" t="s">
        <v>343</v>
      </c>
      <c r="G5" s="275" t="s">
        <v>319</v>
      </c>
      <c r="H5" s="561"/>
    </row>
    <row r="6" spans="1:8">
      <c r="A6" s="567" t="s">
        <v>326</v>
      </c>
      <c r="B6" s="568" t="s">
        <v>344</v>
      </c>
      <c r="C6" s="569" t="s">
        <v>345</v>
      </c>
      <c r="D6" s="286" t="s">
        <v>324</v>
      </c>
      <c r="E6" s="276">
        <v>500</v>
      </c>
      <c r="F6" s="411"/>
      <c r="G6" s="285">
        <f t="shared" ref="G6:G45" si="0">E6*F6</f>
        <v>0</v>
      </c>
      <c r="H6" s="413"/>
    </row>
    <row r="7" spans="1:8">
      <c r="A7" s="567"/>
      <c r="B7" s="568"/>
      <c r="C7" s="569"/>
      <c r="D7" s="287">
        <v>330</v>
      </c>
      <c r="E7" s="276">
        <v>250</v>
      </c>
      <c r="F7" s="411"/>
      <c r="G7" s="285">
        <f t="shared" si="0"/>
        <v>0</v>
      </c>
      <c r="H7" s="413"/>
    </row>
    <row r="8" spans="1:8">
      <c r="A8" s="567"/>
      <c r="B8" s="568"/>
      <c r="C8" s="569"/>
      <c r="D8" s="288">
        <v>220</v>
      </c>
      <c r="E8" s="276">
        <v>210</v>
      </c>
      <c r="F8" s="411"/>
      <c r="G8" s="285">
        <f t="shared" si="0"/>
        <v>0</v>
      </c>
      <c r="H8" s="413"/>
    </row>
    <row r="9" spans="1:8">
      <c r="A9" s="567"/>
      <c r="B9" s="568"/>
      <c r="C9" s="569"/>
      <c r="D9" s="288" t="s">
        <v>328</v>
      </c>
      <c r="E9" s="276">
        <v>105</v>
      </c>
      <c r="F9" s="411"/>
      <c r="G9" s="285">
        <f t="shared" si="0"/>
        <v>0</v>
      </c>
      <c r="H9" s="413"/>
    </row>
    <row r="10" spans="1:8">
      <c r="A10" s="567"/>
      <c r="B10" s="568"/>
      <c r="C10" s="569"/>
      <c r="D10" s="277">
        <v>35</v>
      </c>
      <c r="E10" s="276">
        <v>75</v>
      </c>
      <c r="F10" s="411"/>
      <c r="G10" s="285">
        <f t="shared" si="0"/>
        <v>0</v>
      </c>
      <c r="H10" s="413"/>
    </row>
    <row r="11" spans="1:8">
      <c r="A11" s="567">
        <v>2</v>
      </c>
      <c r="B11" s="569" t="s">
        <v>346</v>
      </c>
      <c r="C11" s="569" t="s">
        <v>347</v>
      </c>
      <c r="D11" s="277">
        <v>1150</v>
      </c>
      <c r="E11" s="276">
        <v>60</v>
      </c>
      <c r="F11" s="411"/>
      <c r="G11" s="285">
        <f t="shared" si="0"/>
        <v>0</v>
      </c>
      <c r="H11" s="413"/>
    </row>
    <row r="12" spans="1:8">
      <c r="A12" s="567"/>
      <c r="B12" s="569"/>
      <c r="C12" s="569"/>
      <c r="D12" s="277">
        <v>750</v>
      </c>
      <c r="E12" s="276">
        <v>43</v>
      </c>
      <c r="F12" s="411"/>
      <c r="G12" s="285">
        <f t="shared" si="0"/>
        <v>0</v>
      </c>
      <c r="H12" s="413"/>
    </row>
    <row r="13" spans="1:8">
      <c r="A13" s="567"/>
      <c r="B13" s="569"/>
      <c r="C13" s="569"/>
      <c r="D13" s="277" t="s">
        <v>324</v>
      </c>
      <c r="E13" s="276">
        <v>28</v>
      </c>
      <c r="F13" s="411"/>
      <c r="G13" s="285">
        <f t="shared" si="0"/>
        <v>0</v>
      </c>
      <c r="H13" s="413"/>
    </row>
    <row r="14" spans="1:8">
      <c r="A14" s="567"/>
      <c r="B14" s="569"/>
      <c r="C14" s="569"/>
      <c r="D14" s="277">
        <v>330</v>
      </c>
      <c r="E14" s="276">
        <v>18</v>
      </c>
      <c r="F14" s="411"/>
      <c r="G14" s="285">
        <f t="shared" si="0"/>
        <v>0</v>
      </c>
      <c r="H14" s="413"/>
    </row>
    <row r="15" spans="1:8">
      <c r="A15" s="567"/>
      <c r="B15" s="569"/>
      <c r="C15" s="569"/>
      <c r="D15" s="277">
        <v>220</v>
      </c>
      <c r="E15" s="276">
        <v>14</v>
      </c>
      <c r="F15" s="411"/>
      <c r="G15" s="285">
        <f t="shared" si="0"/>
        <v>0</v>
      </c>
      <c r="H15" s="413"/>
    </row>
    <row r="16" spans="1:8">
      <c r="A16" s="567"/>
      <c r="B16" s="569"/>
      <c r="C16" s="569"/>
      <c r="D16" s="277" t="s">
        <v>328</v>
      </c>
      <c r="E16" s="276">
        <v>7.8</v>
      </c>
      <c r="F16" s="411"/>
      <c r="G16" s="285">
        <f t="shared" si="0"/>
        <v>0</v>
      </c>
      <c r="H16" s="413"/>
    </row>
    <row r="17" spans="1:8">
      <c r="A17" s="567"/>
      <c r="B17" s="569"/>
      <c r="C17" s="569"/>
      <c r="D17" s="277">
        <v>35</v>
      </c>
      <c r="E17" s="276">
        <v>2.1</v>
      </c>
      <c r="F17" s="411"/>
      <c r="G17" s="285">
        <f t="shared" si="0"/>
        <v>0</v>
      </c>
      <c r="H17" s="413"/>
    </row>
    <row r="18" spans="1:8">
      <c r="A18" s="567"/>
      <c r="B18" s="569"/>
      <c r="C18" s="569"/>
      <c r="D18" s="289" t="s">
        <v>332</v>
      </c>
      <c r="E18" s="276">
        <v>1</v>
      </c>
      <c r="F18" s="411"/>
      <c r="G18" s="285">
        <f t="shared" si="0"/>
        <v>0</v>
      </c>
      <c r="H18" s="413"/>
    </row>
    <row r="19" spans="1:8">
      <c r="A19" s="567">
        <v>3</v>
      </c>
      <c r="B19" s="569" t="s">
        <v>348</v>
      </c>
      <c r="C19" s="569" t="s">
        <v>349</v>
      </c>
      <c r="D19" s="277">
        <v>1150</v>
      </c>
      <c r="E19" s="276">
        <v>180</v>
      </c>
      <c r="F19" s="411"/>
      <c r="G19" s="285">
        <f t="shared" si="0"/>
        <v>0</v>
      </c>
      <c r="H19" s="413"/>
    </row>
    <row r="20" spans="1:8">
      <c r="A20" s="567"/>
      <c r="B20" s="569"/>
      <c r="C20" s="569"/>
      <c r="D20" s="277">
        <v>750</v>
      </c>
      <c r="E20" s="276">
        <v>130</v>
      </c>
      <c r="F20" s="411"/>
      <c r="G20" s="285">
        <f t="shared" si="0"/>
        <v>0</v>
      </c>
      <c r="H20" s="413"/>
    </row>
    <row r="21" spans="1:8">
      <c r="A21" s="567"/>
      <c r="B21" s="569"/>
      <c r="C21" s="569"/>
      <c r="D21" s="277" t="s">
        <v>324</v>
      </c>
      <c r="E21" s="276">
        <v>88</v>
      </c>
      <c r="F21" s="411"/>
      <c r="G21" s="285">
        <f t="shared" si="0"/>
        <v>0</v>
      </c>
      <c r="H21" s="413"/>
    </row>
    <row r="22" spans="1:8">
      <c r="A22" s="567"/>
      <c r="B22" s="569"/>
      <c r="C22" s="569"/>
      <c r="D22" s="277">
        <v>330</v>
      </c>
      <c r="E22" s="276">
        <v>66</v>
      </c>
      <c r="F22" s="411"/>
      <c r="G22" s="285">
        <f t="shared" si="0"/>
        <v>0</v>
      </c>
      <c r="H22" s="413"/>
    </row>
    <row r="23" spans="1:8">
      <c r="A23" s="567"/>
      <c r="B23" s="569"/>
      <c r="C23" s="569"/>
      <c r="D23" s="277">
        <v>220</v>
      </c>
      <c r="E23" s="276">
        <v>43</v>
      </c>
      <c r="F23" s="411"/>
      <c r="G23" s="285">
        <f t="shared" si="0"/>
        <v>0</v>
      </c>
      <c r="H23" s="413"/>
    </row>
    <row r="24" spans="1:8">
      <c r="A24" s="567"/>
      <c r="B24" s="569"/>
      <c r="C24" s="569"/>
      <c r="D24" s="277" t="s">
        <v>328</v>
      </c>
      <c r="E24" s="276">
        <v>26</v>
      </c>
      <c r="F24" s="411"/>
      <c r="G24" s="285">
        <f t="shared" si="0"/>
        <v>0</v>
      </c>
      <c r="H24" s="413"/>
    </row>
    <row r="25" spans="1:8">
      <c r="A25" s="567"/>
      <c r="B25" s="569"/>
      <c r="C25" s="569"/>
      <c r="D25" s="277">
        <v>35</v>
      </c>
      <c r="E25" s="276">
        <v>11</v>
      </c>
      <c r="F25" s="411"/>
      <c r="G25" s="285">
        <f t="shared" si="0"/>
        <v>0</v>
      </c>
      <c r="H25" s="413"/>
    </row>
    <row r="26" spans="1:8">
      <c r="A26" s="567"/>
      <c r="B26" s="569"/>
      <c r="C26" s="569"/>
      <c r="D26" s="289" t="s">
        <v>332</v>
      </c>
      <c r="E26" s="276">
        <v>5.5</v>
      </c>
      <c r="F26" s="411"/>
      <c r="G26" s="285">
        <f t="shared" si="0"/>
        <v>0</v>
      </c>
      <c r="H26" s="413"/>
    </row>
    <row r="27" spans="1:8">
      <c r="A27" s="567">
        <v>4</v>
      </c>
      <c r="B27" s="569" t="s">
        <v>350</v>
      </c>
      <c r="C27" s="569" t="s">
        <v>351</v>
      </c>
      <c r="D27" s="277">
        <v>220</v>
      </c>
      <c r="E27" s="276">
        <v>23</v>
      </c>
      <c r="F27" s="411"/>
      <c r="G27" s="285">
        <f t="shared" si="0"/>
        <v>0</v>
      </c>
      <c r="H27" s="413"/>
    </row>
    <row r="28" spans="1:8">
      <c r="A28" s="567"/>
      <c r="B28" s="569"/>
      <c r="C28" s="569"/>
      <c r="D28" s="277" t="s">
        <v>328</v>
      </c>
      <c r="E28" s="276">
        <v>14</v>
      </c>
      <c r="F28" s="411"/>
      <c r="G28" s="285">
        <f t="shared" si="0"/>
        <v>0</v>
      </c>
      <c r="H28" s="413"/>
    </row>
    <row r="29" spans="1:8">
      <c r="A29" s="567"/>
      <c r="B29" s="569"/>
      <c r="C29" s="569"/>
      <c r="D29" s="277">
        <v>35</v>
      </c>
      <c r="E29" s="276">
        <v>6.4</v>
      </c>
      <c r="F29" s="411"/>
      <c r="G29" s="285">
        <f t="shared" si="0"/>
        <v>0</v>
      </c>
      <c r="H29" s="413"/>
    </row>
    <row r="30" spans="1:8">
      <c r="A30" s="567"/>
      <c r="B30" s="569"/>
      <c r="C30" s="569"/>
      <c r="D30" s="289" t="s">
        <v>332</v>
      </c>
      <c r="E30" s="276">
        <v>3.1</v>
      </c>
      <c r="F30" s="411"/>
      <c r="G30" s="285">
        <f t="shared" si="0"/>
        <v>0</v>
      </c>
      <c r="H30" s="413"/>
    </row>
    <row r="31" spans="1:8">
      <c r="A31" s="567">
        <v>5</v>
      </c>
      <c r="B31" s="569" t="s">
        <v>352</v>
      </c>
      <c r="C31" s="569" t="s">
        <v>347</v>
      </c>
      <c r="D31" s="277" t="s">
        <v>324</v>
      </c>
      <c r="E31" s="276">
        <v>35</v>
      </c>
      <c r="F31" s="411"/>
      <c r="G31" s="285">
        <f t="shared" si="0"/>
        <v>0</v>
      </c>
      <c r="H31" s="413"/>
    </row>
    <row r="32" spans="1:8">
      <c r="A32" s="567"/>
      <c r="B32" s="569"/>
      <c r="C32" s="569"/>
      <c r="D32" s="277">
        <v>330</v>
      </c>
      <c r="E32" s="276">
        <v>24</v>
      </c>
      <c r="F32" s="411"/>
      <c r="G32" s="285">
        <f t="shared" si="0"/>
        <v>0</v>
      </c>
      <c r="H32" s="413"/>
    </row>
    <row r="33" spans="1:8">
      <c r="A33" s="567"/>
      <c r="B33" s="569"/>
      <c r="C33" s="569"/>
      <c r="D33" s="277">
        <v>220</v>
      </c>
      <c r="E33" s="276">
        <v>19</v>
      </c>
      <c r="F33" s="411"/>
      <c r="G33" s="285">
        <f t="shared" si="0"/>
        <v>0</v>
      </c>
      <c r="H33" s="413"/>
    </row>
    <row r="34" spans="1:8">
      <c r="A34" s="567"/>
      <c r="B34" s="569"/>
      <c r="C34" s="569"/>
      <c r="D34" s="277" t="s">
        <v>328</v>
      </c>
      <c r="E34" s="276">
        <v>9.5</v>
      </c>
      <c r="F34" s="411"/>
      <c r="G34" s="285">
        <f t="shared" si="0"/>
        <v>0</v>
      </c>
      <c r="H34" s="413"/>
    </row>
    <row r="35" spans="1:8">
      <c r="A35" s="567"/>
      <c r="B35" s="569"/>
      <c r="C35" s="569"/>
      <c r="D35" s="277">
        <v>35</v>
      </c>
      <c r="E35" s="276">
        <v>4.7</v>
      </c>
      <c r="F35" s="411"/>
      <c r="G35" s="285">
        <f t="shared" si="0"/>
        <v>0</v>
      </c>
      <c r="H35" s="413"/>
    </row>
    <row r="36" spans="1:8">
      <c r="A36" s="290">
        <v>6</v>
      </c>
      <c r="B36" s="291" t="s">
        <v>353</v>
      </c>
      <c r="C36" s="291" t="s">
        <v>351</v>
      </c>
      <c r="D36" s="289" t="s">
        <v>332</v>
      </c>
      <c r="E36" s="276">
        <v>2.2999999999999998</v>
      </c>
      <c r="F36" s="411"/>
      <c r="G36" s="285">
        <f t="shared" si="0"/>
        <v>0</v>
      </c>
      <c r="H36" s="413"/>
    </row>
    <row r="37" spans="1:8" ht="31.5">
      <c r="A37" s="290">
        <v>7</v>
      </c>
      <c r="B37" s="291" t="s">
        <v>354</v>
      </c>
      <c r="C37" s="291" t="s">
        <v>351</v>
      </c>
      <c r="D37" s="289" t="s">
        <v>332</v>
      </c>
      <c r="E37" s="276">
        <v>26</v>
      </c>
      <c r="F37" s="411"/>
      <c r="G37" s="285">
        <f t="shared" si="0"/>
        <v>0</v>
      </c>
      <c r="H37" s="413"/>
    </row>
    <row r="38" spans="1:8">
      <c r="A38" s="290">
        <v>8</v>
      </c>
      <c r="B38" s="291" t="s">
        <v>355</v>
      </c>
      <c r="C38" s="291" t="s">
        <v>351</v>
      </c>
      <c r="D38" s="289" t="s">
        <v>332</v>
      </c>
      <c r="E38" s="276">
        <v>48</v>
      </c>
      <c r="F38" s="411"/>
      <c r="G38" s="285">
        <f t="shared" si="0"/>
        <v>0</v>
      </c>
      <c r="H38" s="413"/>
    </row>
    <row r="39" spans="1:8">
      <c r="A39" s="567">
        <v>9</v>
      </c>
      <c r="B39" s="568" t="s">
        <v>356</v>
      </c>
      <c r="C39" s="568" t="s">
        <v>357</v>
      </c>
      <c r="D39" s="277" t="s">
        <v>328</v>
      </c>
      <c r="E39" s="276">
        <v>2.4</v>
      </c>
      <c r="F39" s="411"/>
      <c r="G39" s="285">
        <f t="shared" si="0"/>
        <v>0</v>
      </c>
      <c r="H39" s="413"/>
    </row>
    <row r="40" spans="1:8">
      <c r="A40" s="567"/>
      <c r="B40" s="568"/>
      <c r="C40" s="568"/>
      <c r="D40" s="277">
        <v>35</v>
      </c>
      <c r="E40" s="276">
        <v>2.4</v>
      </c>
      <c r="F40" s="411"/>
      <c r="G40" s="285">
        <f t="shared" si="0"/>
        <v>0</v>
      </c>
      <c r="H40" s="413"/>
    </row>
    <row r="41" spans="1:8">
      <c r="A41" s="567"/>
      <c r="B41" s="568"/>
      <c r="C41" s="568"/>
      <c r="D41" s="289" t="s">
        <v>332</v>
      </c>
      <c r="E41" s="276">
        <v>2.4</v>
      </c>
      <c r="F41" s="411"/>
      <c r="G41" s="285">
        <f t="shared" si="0"/>
        <v>0</v>
      </c>
      <c r="H41" s="413"/>
    </row>
    <row r="42" spans="1:8">
      <c r="A42" s="290">
        <v>10</v>
      </c>
      <c r="B42" s="291" t="s">
        <v>358</v>
      </c>
      <c r="C42" s="291" t="s">
        <v>359</v>
      </c>
      <c r="D42" s="289" t="s">
        <v>332</v>
      </c>
      <c r="E42" s="276">
        <v>2.5</v>
      </c>
      <c r="F42" s="411"/>
      <c r="G42" s="285">
        <f t="shared" si="0"/>
        <v>0</v>
      </c>
      <c r="H42" s="413"/>
    </row>
    <row r="43" spans="1:8" ht="31.5">
      <c r="A43" s="290">
        <v>11</v>
      </c>
      <c r="B43" s="291" t="s">
        <v>360</v>
      </c>
      <c r="C43" s="291" t="s">
        <v>361</v>
      </c>
      <c r="D43" s="289" t="s">
        <v>332</v>
      </c>
      <c r="E43" s="276">
        <v>2.2999999999999998</v>
      </c>
      <c r="F43" s="411"/>
      <c r="G43" s="285">
        <f t="shared" si="0"/>
        <v>0</v>
      </c>
      <c r="H43" s="413"/>
    </row>
    <row r="44" spans="1:8" ht="31.5">
      <c r="A44" s="290">
        <v>12</v>
      </c>
      <c r="B44" s="291" t="s">
        <v>362</v>
      </c>
      <c r="C44" s="291" t="s">
        <v>361</v>
      </c>
      <c r="D44" s="289" t="s">
        <v>332</v>
      </c>
      <c r="E44" s="276">
        <v>3</v>
      </c>
      <c r="F44" s="411"/>
      <c r="G44" s="285">
        <f t="shared" si="0"/>
        <v>0</v>
      </c>
      <c r="H44" s="413"/>
    </row>
    <row r="45" spans="1:8" ht="31.5">
      <c r="A45" s="290">
        <v>13</v>
      </c>
      <c r="B45" s="291" t="s">
        <v>363</v>
      </c>
      <c r="C45" s="291" t="s">
        <v>345</v>
      </c>
      <c r="D45" s="277">
        <v>35</v>
      </c>
      <c r="E45" s="276">
        <v>3.5</v>
      </c>
      <c r="F45" s="411"/>
      <c r="G45" s="285">
        <f t="shared" si="0"/>
        <v>0</v>
      </c>
      <c r="H45" s="413"/>
    </row>
    <row r="46" spans="1:8">
      <c r="A46" s="567" t="s">
        <v>364</v>
      </c>
      <c r="B46" s="570" t="s">
        <v>311</v>
      </c>
      <c r="C46" s="465"/>
      <c r="D46" s="280" t="s">
        <v>11</v>
      </c>
      <c r="E46" s="292"/>
      <c r="F46" s="279">
        <f>F47+F48+F49+F50</f>
        <v>0</v>
      </c>
      <c r="G46" s="279">
        <f>G47+G48+G49+G50</f>
        <v>0</v>
      </c>
      <c r="H46" s="283"/>
    </row>
    <row r="47" spans="1:8">
      <c r="A47" s="567"/>
      <c r="B47" s="570"/>
      <c r="C47" s="465"/>
      <c r="D47" s="278" t="s">
        <v>88</v>
      </c>
      <c r="E47" s="292"/>
      <c r="F47" s="279">
        <f>SUM(F6:F9,F11:F16,F19:F24,F27:F28,F31:F34,F39)</f>
        <v>0</v>
      </c>
      <c r="G47" s="279">
        <f>SUM(G6:G9,G11:G16,G19:G24,G27:G28,G31:G34,G39)</f>
        <v>0</v>
      </c>
      <c r="H47" s="283"/>
    </row>
    <row r="48" spans="1:8">
      <c r="A48" s="567"/>
      <c r="B48" s="570"/>
      <c r="C48" s="465"/>
      <c r="D48" s="278" t="s">
        <v>89</v>
      </c>
      <c r="E48" s="292"/>
      <c r="F48" s="279">
        <f>F10+F17+F25+F29+F35+F40+F45</f>
        <v>0</v>
      </c>
      <c r="G48" s="279">
        <f>G10+G17+G25+G29+G35+G40+G45</f>
        <v>0</v>
      </c>
      <c r="H48" s="283"/>
    </row>
    <row r="49" spans="1:8">
      <c r="A49" s="567"/>
      <c r="B49" s="570"/>
      <c r="C49" s="465"/>
      <c r="D49" s="278" t="s">
        <v>90</v>
      </c>
      <c r="E49" s="292"/>
      <c r="F49" s="279">
        <f>F18+F26+F30+F36+F37+F38+F41+F42+F43+F44</f>
        <v>0</v>
      </c>
      <c r="G49" s="279">
        <f>G18+G26+G30+G36+G37+G38+G41+G42+G43+G44</f>
        <v>0</v>
      </c>
      <c r="H49" s="283"/>
    </row>
    <row r="50" spans="1:8">
      <c r="A50" s="567"/>
      <c r="B50" s="570"/>
      <c r="C50" s="465"/>
      <c r="D50" s="278" t="s">
        <v>91</v>
      </c>
      <c r="E50" s="292"/>
      <c r="F50" s="279">
        <v>0</v>
      </c>
      <c r="G50" s="279">
        <v>0</v>
      </c>
      <c r="H50" s="283"/>
    </row>
  </sheetData>
  <sheetProtection algorithmName="SHA-512" hashValue="rBDKVIqeg5vJ5xNoNNNjwVVSU4DIbGHpKVYOTHbBbm9z0B4a5bwo8iITT5kfAbVwWN6NfuzYpyzXlleSTAzb5g==" saltValue="k6lR3A4Yb8JpjrTqCewRfQ==" spinCount="100000" sheet="1" objects="1" scenarios="1" formatCells="0" formatColumns="0" formatRows="0"/>
  <mergeCells count="28">
    <mergeCell ref="A46:A50"/>
    <mergeCell ref="B46:B50"/>
    <mergeCell ref="C46:C50"/>
    <mergeCell ref="A31:A35"/>
    <mergeCell ref="B31:B35"/>
    <mergeCell ref="C31:C35"/>
    <mergeCell ref="A39:A41"/>
    <mergeCell ref="B39:B41"/>
    <mergeCell ref="C39:C41"/>
    <mergeCell ref="A19:A26"/>
    <mergeCell ref="B19:B26"/>
    <mergeCell ref="C19:C26"/>
    <mergeCell ref="A27:A30"/>
    <mergeCell ref="B27:B30"/>
    <mergeCell ref="C27:C30"/>
    <mergeCell ref="A6:A10"/>
    <mergeCell ref="B6:B10"/>
    <mergeCell ref="C6:C10"/>
    <mergeCell ref="A11:A18"/>
    <mergeCell ref="B11:B18"/>
    <mergeCell ref="C11:C18"/>
    <mergeCell ref="A3:H3"/>
    <mergeCell ref="A4:A5"/>
    <mergeCell ref="B4:B5"/>
    <mergeCell ref="C4:C5"/>
    <mergeCell ref="D4:D5"/>
    <mergeCell ref="E4:G4"/>
    <mergeCell ref="H4:H5"/>
  </mergeCells>
  <dataValidations count="2">
    <dataValidation type="decimal" allowBlank="1" showErrorMessage="1" errorTitle="Ошибка" error="Допускается ввод только неотрицательных чисел!" sqref="F47:F50 F6:F45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H6:H50">
      <formula1>900</formula1>
    </dataValidation>
  </dataValidations>
  <pageMargins left="0.31496062992125984" right="0.31496062992125984" top="0.74803149606299213" bottom="0.74803149606299213" header="0.31496062992125984" footer="0.31496062992125984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zoomScale="90" zoomScaleNormal="100" zoomScaleSheetLayoutView="90" workbookViewId="0">
      <selection activeCell="E10" sqref="E10"/>
    </sheetView>
  </sheetViews>
  <sheetFormatPr defaultColWidth="9.140625" defaultRowHeight="15.75"/>
  <cols>
    <col min="1" max="1" width="7.140625" style="324" customWidth="1"/>
    <col min="2" max="2" width="33.7109375" style="324" customWidth="1"/>
    <col min="3" max="3" width="13.140625" style="324" customWidth="1"/>
    <col min="4" max="5" width="27.5703125" style="324" customWidth="1"/>
    <col min="6" max="6" width="24.140625" style="324" customWidth="1"/>
    <col min="7" max="256" width="9.140625" style="324"/>
    <col min="257" max="257" width="6.5703125" style="324" customWidth="1"/>
    <col min="258" max="258" width="31" style="324" customWidth="1"/>
    <col min="259" max="259" width="12.28515625" style="324" customWidth="1"/>
    <col min="260" max="261" width="27.5703125" style="324" customWidth="1"/>
    <col min="262" max="262" width="24.140625" style="324" customWidth="1"/>
    <col min="263" max="512" width="9.140625" style="324"/>
    <col min="513" max="513" width="6.5703125" style="324" customWidth="1"/>
    <col min="514" max="514" width="31" style="324" customWidth="1"/>
    <col min="515" max="515" width="12.28515625" style="324" customWidth="1"/>
    <col min="516" max="517" width="27.5703125" style="324" customWidth="1"/>
    <col min="518" max="518" width="24.140625" style="324" customWidth="1"/>
    <col min="519" max="768" width="9.140625" style="324"/>
    <col min="769" max="769" width="6.5703125" style="324" customWidth="1"/>
    <col min="770" max="770" width="31" style="324" customWidth="1"/>
    <col min="771" max="771" width="12.28515625" style="324" customWidth="1"/>
    <col min="772" max="773" width="27.5703125" style="324" customWidth="1"/>
    <col min="774" max="774" width="24.140625" style="324" customWidth="1"/>
    <col min="775" max="1024" width="9.140625" style="324"/>
    <col min="1025" max="1025" width="6.5703125" style="324" customWidth="1"/>
    <col min="1026" max="1026" width="31" style="324" customWidth="1"/>
    <col min="1027" max="1027" width="12.28515625" style="324" customWidth="1"/>
    <col min="1028" max="1029" width="27.5703125" style="324" customWidth="1"/>
    <col min="1030" max="1030" width="24.140625" style="324" customWidth="1"/>
    <col min="1031" max="1280" width="9.140625" style="324"/>
    <col min="1281" max="1281" width="6.5703125" style="324" customWidth="1"/>
    <col min="1282" max="1282" width="31" style="324" customWidth="1"/>
    <col min="1283" max="1283" width="12.28515625" style="324" customWidth="1"/>
    <col min="1284" max="1285" width="27.5703125" style="324" customWidth="1"/>
    <col min="1286" max="1286" width="24.140625" style="324" customWidth="1"/>
    <col min="1287" max="1536" width="9.140625" style="324"/>
    <col min="1537" max="1537" width="6.5703125" style="324" customWidth="1"/>
    <col min="1538" max="1538" width="31" style="324" customWidth="1"/>
    <col min="1539" max="1539" width="12.28515625" style="324" customWidth="1"/>
    <col min="1540" max="1541" width="27.5703125" style="324" customWidth="1"/>
    <col min="1542" max="1542" width="24.140625" style="324" customWidth="1"/>
    <col min="1543" max="1792" width="9.140625" style="324"/>
    <col min="1793" max="1793" width="6.5703125" style="324" customWidth="1"/>
    <col min="1794" max="1794" width="31" style="324" customWidth="1"/>
    <col min="1795" max="1795" width="12.28515625" style="324" customWidth="1"/>
    <col min="1796" max="1797" width="27.5703125" style="324" customWidth="1"/>
    <col min="1798" max="1798" width="24.140625" style="324" customWidth="1"/>
    <col min="1799" max="2048" width="9.140625" style="324"/>
    <col min="2049" max="2049" width="6.5703125" style="324" customWidth="1"/>
    <col min="2050" max="2050" width="31" style="324" customWidth="1"/>
    <col min="2051" max="2051" width="12.28515625" style="324" customWidth="1"/>
    <col min="2052" max="2053" width="27.5703125" style="324" customWidth="1"/>
    <col min="2054" max="2054" width="24.140625" style="324" customWidth="1"/>
    <col min="2055" max="2304" width="9.140625" style="324"/>
    <col min="2305" max="2305" width="6.5703125" style="324" customWidth="1"/>
    <col min="2306" max="2306" width="31" style="324" customWidth="1"/>
    <col min="2307" max="2307" width="12.28515625" style="324" customWidth="1"/>
    <col min="2308" max="2309" width="27.5703125" style="324" customWidth="1"/>
    <col min="2310" max="2310" width="24.140625" style="324" customWidth="1"/>
    <col min="2311" max="2560" width="9.140625" style="324"/>
    <col min="2561" max="2561" width="6.5703125" style="324" customWidth="1"/>
    <col min="2562" max="2562" width="31" style="324" customWidth="1"/>
    <col min="2563" max="2563" width="12.28515625" style="324" customWidth="1"/>
    <col min="2564" max="2565" width="27.5703125" style="324" customWidth="1"/>
    <col min="2566" max="2566" width="24.140625" style="324" customWidth="1"/>
    <col min="2567" max="2816" width="9.140625" style="324"/>
    <col min="2817" max="2817" width="6.5703125" style="324" customWidth="1"/>
    <col min="2818" max="2818" width="31" style="324" customWidth="1"/>
    <col min="2819" max="2819" width="12.28515625" style="324" customWidth="1"/>
    <col min="2820" max="2821" width="27.5703125" style="324" customWidth="1"/>
    <col min="2822" max="2822" width="24.140625" style="324" customWidth="1"/>
    <col min="2823" max="3072" width="9.140625" style="324"/>
    <col min="3073" max="3073" width="6.5703125" style="324" customWidth="1"/>
    <col min="3074" max="3074" width="31" style="324" customWidth="1"/>
    <col min="3075" max="3075" width="12.28515625" style="324" customWidth="1"/>
    <col min="3076" max="3077" width="27.5703125" style="324" customWidth="1"/>
    <col min="3078" max="3078" width="24.140625" style="324" customWidth="1"/>
    <col min="3079" max="3328" width="9.140625" style="324"/>
    <col min="3329" max="3329" width="6.5703125" style="324" customWidth="1"/>
    <col min="3330" max="3330" width="31" style="324" customWidth="1"/>
    <col min="3331" max="3331" width="12.28515625" style="324" customWidth="1"/>
    <col min="3332" max="3333" width="27.5703125" style="324" customWidth="1"/>
    <col min="3334" max="3334" width="24.140625" style="324" customWidth="1"/>
    <col min="3335" max="3584" width="9.140625" style="324"/>
    <col min="3585" max="3585" width="6.5703125" style="324" customWidth="1"/>
    <col min="3586" max="3586" width="31" style="324" customWidth="1"/>
    <col min="3587" max="3587" width="12.28515625" style="324" customWidth="1"/>
    <col min="3588" max="3589" width="27.5703125" style="324" customWidth="1"/>
    <col min="3590" max="3590" width="24.140625" style="324" customWidth="1"/>
    <col min="3591" max="3840" width="9.140625" style="324"/>
    <col min="3841" max="3841" width="6.5703125" style="324" customWidth="1"/>
    <col min="3842" max="3842" width="31" style="324" customWidth="1"/>
    <col min="3843" max="3843" width="12.28515625" style="324" customWidth="1"/>
    <col min="3844" max="3845" width="27.5703125" style="324" customWidth="1"/>
    <col min="3846" max="3846" width="24.140625" style="324" customWidth="1"/>
    <col min="3847" max="4096" width="9.140625" style="324"/>
    <col min="4097" max="4097" width="6.5703125" style="324" customWidth="1"/>
    <col min="4098" max="4098" width="31" style="324" customWidth="1"/>
    <col min="4099" max="4099" width="12.28515625" style="324" customWidth="1"/>
    <col min="4100" max="4101" width="27.5703125" style="324" customWidth="1"/>
    <col min="4102" max="4102" width="24.140625" style="324" customWidth="1"/>
    <col min="4103" max="4352" width="9.140625" style="324"/>
    <col min="4353" max="4353" width="6.5703125" style="324" customWidth="1"/>
    <col min="4354" max="4354" width="31" style="324" customWidth="1"/>
    <col min="4355" max="4355" width="12.28515625" style="324" customWidth="1"/>
    <col min="4356" max="4357" width="27.5703125" style="324" customWidth="1"/>
    <col min="4358" max="4358" width="24.140625" style="324" customWidth="1"/>
    <col min="4359" max="4608" width="9.140625" style="324"/>
    <col min="4609" max="4609" width="6.5703125" style="324" customWidth="1"/>
    <col min="4610" max="4610" width="31" style="324" customWidth="1"/>
    <col min="4611" max="4611" width="12.28515625" style="324" customWidth="1"/>
    <col min="4612" max="4613" width="27.5703125" style="324" customWidth="1"/>
    <col min="4614" max="4614" width="24.140625" style="324" customWidth="1"/>
    <col min="4615" max="4864" width="9.140625" style="324"/>
    <col min="4865" max="4865" width="6.5703125" style="324" customWidth="1"/>
    <col min="4866" max="4866" width="31" style="324" customWidth="1"/>
    <col min="4867" max="4867" width="12.28515625" style="324" customWidth="1"/>
    <col min="4868" max="4869" width="27.5703125" style="324" customWidth="1"/>
    <col min="4870" max="4870" width="24.140625" style="324" customWidth="1"/>
    <col min="4871" max="5120" width="9.140625" style="324"/>
    <col min="5121" max="5121" width="6.5703125" style="324" customWidth="1"/>
    <col min="5122" max="5122" width="31" style="324" customWidth="1"/>
    <col min="5123" max="5123" width="12.28515625" style="324" customWidth="1"/>
    <col min="5124" max="5125" width="27.5703125" style="324" customWidth="1"/>
    <col min="5126" max="5126" width="24.140625" style="324" customWidth="1"/>
    <col min="5127" max="5376" width="9.140625" style="324"/>
    <col min="5377" max="5377" width="6.5703125" style="324" customWidth="1"/>
    <col min="5378" max="5378" width="31" style="324" customWidth="1"/>
    <col min="5379" max="5379" width="12.28515625" style="324" customWidth="1"/>
    <col min="5380" max="5381" width="27.5703125" style="324" customWidth="1"/>
    <col min="5382" max="5382" width="24.140625" style="324" customWidth="1"/>
    <col min="5383" max="5632" width="9.140625" style="324"/>
    <col min="5633" max="5633" width="6.5703125" style="324" customWidth="1"/>
    <col min="5634" max="5634" width="31" style="324" customWidth="1"/>
    <col min="5635" max="5635" width="12.28515625" style="324" customWidth="1"/>
    <col min="5636" max="5637" width="27.5703125" style="324" customWidth="1"/>
    <col min="5638" max="5638" width="24.140625" style="324" customWidth="1"/>
    <col min="5639" max="5888" width="9.140625" style="324"/>
    <col min="5889" max="5889" width="6.5703125" style="324" customWidth="1"/>
    <col min="5890" max="5890" width="31" style="324" customWidth="1"/>
    <col min="5891" max="5891" width="12.28515625" style="324" customWidth="1"/>
    <col min="5892" max="5893" width="27.5703125" style="324" customWidth="1"/>
    <col min="5894" max="5894" width="24.140625" style="324" customWidth="1"/>
    <col min="5895" max="6144" width="9.140625" style="324"/>
    <col min="6145" max="6145" width="6.5703125" style="324" customWidth="1"/>
    <col min="6146" max="6146" width="31" style="324" customWidth="1"/>
    <col min="6147" max="6147" width="12.28515625" style="324" customWidth="1"/>
    <col min="6148" max="6149" width="27.5703125" style="324" customWidth="1"/>
    <col min="6150" max="6150" width="24.140625" style="324" customWidth="1"/>
    <col min="6151" max="6400" width="9.140625" style="324"/>
    <col min="6401" max="6401" width="6.5703125" style="324" customWidth="1"/>
    <col min="6402" max="6402" width="31" style="324" customWidth="1"/>
    <col min="6403" max="6403" width="12.28515625" style="324" customWidth="1"/>
    <col min="6404" max="6405" width="27.5703125" style="324" customWidth="1"/>
    <col min="6406" max="6406" width="24.140625" style="324" customWidth="1"/>
    <col min="6407" max="6656" width="9.140625" style="324"/>
    <col min="6657" max="6657" width="6.5703125" style="324" customWidth="1"/>
    <col min="6658" max="6658" width="31" style="324" customWidth="1"/>
    <col min="6659" max="6659" width="12.28515625" style="324" customWidth="1"/>
    <col min="6660" max="6661" width="27.5703125" style="324" customWidth="1"/>
    <col min="6662" max="6662" width="24.140625" style="324" customWidth="1"/>
    <col min="6663" max="6912" width="9.140625" style="324"/>
    <col min="6913" max="6913" width="6.5703125" style="324" customWidth="1"/>
    <col min="6914" max="6914" width="31" style="324" customWidth="1"/>
    <col min="6915" max="6915" width="12.28515625" style="324" customWidth="1"/>
    <col min="6916" max="6917" width="27.5703125" style="324" customWidth="1"/>
    <col min="6918" max="6918" width="24.140625" style="324" customWidth="1"/>
    <col min="6919" max="7168" width="9.140625" style="324"/>
    <col min="7169" max="7169" width="6.5703125" style="324" customWidth="1"/>
    <col min="7170" max="7170" width="31" style="324" customWidth="1"/>
    <col min="7171" max="7171" width="12.28515625" style="324" customWidth="1"/>
    <col min="7172" max="7173" width="27.5703125" style="324" customWidth="1"/>
    <col min="7174" max="7174" width="24.140625" style="324" customWidth="1"/>
    <col min="7175" max="7424" width="9.140625" style="324"/>
    <col min="7425" max="7425" width="6.5703125" style="324" customWidth="1"/>
    <col min="7426" max="7426" width="31" style="324" customWidth="1"/>
    <col min="7427" max="7427" width="12.28515625" style="324" customWidth="1"/>
    <col min="7428" max="7429" width="27.5703125" style="324" customWidth="1"/>
    <col min="7430" max="7430" width="24.140625" style="324" customWidth="1"/>
    <col min="7431" max="7680" width="9.140625" style="324"/>
    <col min="7681" max="7681" width="6.5703125" style="324" customWidth="1"/>
    <col min="7682" max="7682" width="31" style="324" customWidth="1"/>
    <col min="7683" max="7683" width="12.28515625" style="324" customWidth="1"/>
    <col min="7684" max="7685" width="27.5703125" style="324" customWidth="1"/>
    <col min="7686" max="7686" width="24.140625" style="324" customWidth="1"/>
    <col min="7687" max="7936" width="9.140625" style="324"/>
    <col min="7937" max="7937" width="6.5703125" style="324" customWidth="1"/>
    <col min="7938" max="7938" width="31" style="324" customWidth="1"/>
    <col min="7939" max="7939" width="12.28515625" style="324" customWidth="1"/>
    <col min="7940" max="7941" width="27.5703125" style="324" customWidth="1"/>
    <col min="7942" max="7942" width="24.140625" style="324" customWidth="1"/>
    <col min="7943" max="8192" width="9.140625" style="324"/>
    <col min="8193" max="8193" width="6.5703125" style="324" customWidth="1"/>
    <col min="8194" max="8194" width="31" style="324" customWidth="1"/>
    <col min="8195" max="8195" width="12.28515625" style="324" customWidth="1"/>
    <col min="8196" max="8197" width="27.5703125" style="324" customWidth="1"/>
    <col min="8198" max="8198" width="24.140625" style="324" customWidth="1"/>
    <col min="8199" max="8448" width="9.140625" style="324"/>
    <col min="8449" max="8449" width="6.5703125" style="324" customWidth="1"/>
    <col min="8450" max="8450" width="31" style="324" customWidth="1"/>
    <col min="8451" max="8451" width="12.28515625" style="324" customWidth="1"/>
    <col min="8452" max="8453" width="27.5703125" style="324" customWidth="1"/>
    <col min="8454" max="8454" width="24.140625" style="324" customWidth="1"/>
    <col min="8455" max="8704" width="9.140625" style="324"/>
    <col min="8705" max="8705" width="6.5703125" style="324" customWidth="1"/>
    <col min="8706" max="8706" width="31" style="324" customWidth="1"/>
    <col min="8707" max="8707" width="12.28515625" style="324" customWidth="1"/>
    <col min="8708" max="8709" width="27.5703125" style="324" customWidth="1"/>
    <col min="8710" max="8710" width="24.140625" style="324" customWidth="1"/>
    <col min="8711" max="8960" width="9.140625" style="324"/>
    <col min="8961" max="8961" width="6.5703125" style="324" customWidth="1"/>
    <col min="8962" max="8962" width="31" style="324" customWidth="1"/>
    <col min="8963" max="8963" width="12.28515625" style="324" customWidth="1"/>
    <col min="8964" max="8965" width="27.5703125" style="324" customWidth="1"/>
    <col min="8966" max="8966" width="24.140625" style="324" customWidth="1"/>
    <col min="8967" max="9216" width="9.140625" style="324"/>
    <col min="9217" max="9217" width="6.5703125" style="324" customWidth="1"/>
    <col min="9218" max="9218" width="31" style="324" customWidth="1"/>
    <col min="9219" max="9219" width="12.28515625" style="324" customWidth="1"/>
    <col min="9220" max="9221" width="27.5703125" style="324" customWidth="1"/>
    <col min="9222" max="9222" width="24.140625" style="324" customWidth="1"/>
    <col min="9223" max="9472" width="9.140625" style="324"/>
    <col min="9473" max="9473" width="6.5703125" style="324" customWidth="1"/>
    <col min="9474" max="9474" width="31" style="324" customWidth="1"/>
    <col min="9475" max="9475" width="12.28515625" style="324" customWidth="1"/>
    <col min="9476" max="9477" width="27.5703125" style="324" customWidth="1"/>
    <col min="9478" max="9478" width="24.140625" style="324" customWidth="1"/>
    <col min="9479" max="9728" width="9.140625" style="324"/>
    <col min="9729" max="9729" width="6.5703125" style="324" customWidth="1"/>
    <col min="9730" max="9730" width="31" style="324" customWidth="1"/>
    <col min="9731" max="9731" width="12.28515625" style="324" customWidth="1"/>
    <col min="9732" max="9733" width="27.5703125" style="324" customWidth="1"/>
    <col min="9734" max="9734" width="24.140625" style="324" customWidth="1"/>
    <col min="9735" max="9984" width="9.140625" style="324"/>
    <col min="9985" max="9985" width="6.5703125" style="324" customWidth="1"/>
    <col min="9986" max="9986" width="31" style="324" customWidth="1"/>
    <col min="9987" max="9987" width="12.28515625" style="324" customWidth="1"/>
    <col min="9988" max="9989" width="27.5703125" style="324" customWidth="1"/>
    <col min="9990" max="9990" width="24.140625" style="324" customWidth="1"/>
    <col min="9991" max="10240" width="9.140625" style="324"/>
    <col min="10241" max="10241" width="6.5703125" style="324" customWidth="1"/>
    <col min="10242" max="10242" width="31" style="324" customWidth="1"/>
    <col min="10243" max="10243" width="12.28515625" style="324" customWidth="1"/>
    <col min="10244" max="10245" width="27.5703125" style="324" customWidth="1"/>
    <col min="10246" max="10246" width="24.140625" style="324" customWidth="1"/>
    <col min="10247" max="10496" width="9.140625" style="324"/>
    <col min="10497" max="10497" width="6.5703125" style="324" customWidth="1"/>
    <col min="10498" max="10498" width="31" style="324" customWidth="1"/>
    <col min="10499" max="10499" width="12.28515625" style="324" customWidth="1"/>
    <col min="10500" max="10501" width="27.5703125" style="324" customWidth="1"/>
    <col min="10502" max="10502" width="24.140625" style="324" customWidth="1"/>
    <col min="10503" max="10752" width="9.140625" style="324"/>
    <col min="10753" max="10753" width="6.5703125" style="324" customWidth="1"/>
    <col min="10754" max="10754" width="31" style="324" customWidth="1"/>
    <col min="10755" max="10755" width="12.28515625" style="324" customWidth="1"/>
    <col min="10756" max="10757" width="27.5703125" style="324" customWidth="1"/>
    <col min="10758" max="10758" width="24.140625" style="324" customWidth="1"/>
    <col min="10759" max="11008" width="9.140625" style="324"/>
    <col min="11009" max="11009" width="6.5703125" style="324" customWidth="1"/>
    <col min="11010" max="11010" width="31" style="324" customWidth="1"/>
    <col min="11011" max="11011" width="12.28515625" style="324" customWidth="1"/>
    <col min="11012" max="11013" width="27.5703125" style="324" customWidth="1"/>
    <col min="11014" max="11014" width="24.140625" style="324" customWidth="1"/>
    <col min="11015" max="11264" width="9.140625" style="324"/>
    <col min="11265" max="11265" width="6.5703125" style="324" customWidth="1"/>
    <col min="11266" max="11266" width="31" style="324" customWidth="1"/>
    <col min="11267" max="11267" width="12.28515625" style="324" customWidth="1"/>
    <col min="11268" max="11269" width="27.5703125" style="324" customWidth="1"/>
    <col min="11270" max="11270" width="24.140625" style="324" customWidth="1"/>
    <col min="11271" max="11520" width="9.140625" style="324"/>
    <col min="11521" max="11521" width="6.5703125" style="324" customWidth="1"/>
    <col min="11522" max="11522" width="31" style="324" customWidth="1"/>
    <col min="11523" max="11523" width="12.28515625" style="324" customWidth="1"/>
    <col min="11524" max="11525" width="27.5703125" style="324" customWidth="1"/>
    <col min="11526" max="11526" width="24.140625" style="324" customWidth="1"/>
    <col min="11527" max="11776" width="9.140625" style="324"/>
    <col min="11777" max="11777" width="6.5703125" style="324" customWidth="1"/>
    <col min="11778" max="11778" width="31" style="324" customWidth="1"/>
    <col min="11779" max="11779" width="12.28515625" style="324" customWidth="1"/>
    <col min="11780" max="11781" width="27.5703125" style="324" customWidth="1"/>
    <col min="11782" max="11782" width="24.140625" style="324" customWidth="1"/>
    <col min="11783" max="12032" width="9.140625" style="324"/>
    <col min="12033" max="12033" width="6.5703125" style="324" customWidth="1"/>
    <col min="12034" max="12034" width="31" style="324" customWidth="1"/>
    <col min="12035" max="12035" width="12.28515625" style="324" customWidth="1"/>
    <col min="12036" max="12037" width="27.5703125" style="324" customWidth="1"/>
    <col min="12038" max="12038" width="24.140625" style="324" customWidth="1"/>
    <col min="12039" max="12288" width="9.140625" style="324"/>
    <col min="12289" max="12289" width="6.5703125" style="324" customWidth="1"/>
    <col min="12290" max="12290" width="31" style="324" customWidth="1"/>
    <col min="12291" max="12291" width="12.28515625" style="324" customWidth="1"/>
    <col min="12292" max="12293" width="27.5703125" style="324" customWidth="1"/>
    <col min="12294" max="12294" width="24.140625" style="324" customWidth="1"/>
    <col min="12295" max="12544" width="9.140625" style="324"/>
    <col min="12545" max="12545" width="6.5703125" style="324" customWidth="1"/>
    <col min="12546" max="12546" width="31" style="324" customWidth="1"/>
    <col min="12547" max="12547" width="12.28515625" style="324" customWidth="1"/>
    <col min="12548" max="12549" width="27.5703125" style="324" customWidth="1"/>
    <col min="12550" max="12550" width="24.140625" style="324" customWidth="1"/>
    <col min="12551" max="12800" width="9.140625" style="324"/>
    <col min="12801" max="12801" width="6.5703125" style="324" customWidth="1"/>
    <col min="12802" max="12802" width="31" style="324" customWidth="1"/>
    <col min="12803" max="12803" width="12.28515625" style="324" customWidth="1"/>
    <col min="12804" max="12805" width="27.5703125" style="324" customWidth="1"/>
    <col min="12806" max="12806" width="24.140625" style="324" customWidth="1"/>
    <col min="12807" max="13056" width="9.140625" style="324"/>
    <col min="13057" max="13057" width="6.5703125" style="324" customWidth="1"/>
    <col min="13058" max="13058" width="31" style="324" customWidth="1"/>
    <col min="13059" max="13059" width="12.28515625" style="324" customWidth="1"/>
    <col min="13060" max="13061" width="27.5703125" style="324" customWidth="1"/>
    <col min="13062" max="13062" width="24.140625" style="324" customWidth="1"/>
    <col min="13063" max="13312" width="9.140625" style="324"/>
    <col min="13313" max="13313" width="6.5703125" style="324" customWidth="1"/>
    <col min="13314" max="13314" width="31" style="324" customWidth="1"/>
    <col min="13315" max="13315" width="12.28515625" style="324" customWidth="1"/>
    <col min="13316" max="13317" width="27.5703125" style="324" customWidth="1"/>
    <col min="13318" max="13318" width="24.140625" style="324" customWidth="1"/>
    <col min="13319" max="13568" width="9.140625" style="324"/>
    <col min="13569" max="13569" width="6.5703125" style="324" customWidth="1"/>
    <col min="13570" max="13570" width="31" style="324" customWidth="1"/>
    <col min="13571" max="13571" width="12.28515625" style="324" customWidth="1"/>
    <col min="13572" max="13573" width="27.5703125" style="324" customWidth="1"/>
    <col min="13574" max="13574" width="24.140625" style="324" customWidth="1"/>
    <col min="13575" max="13824" width="9.140625" style="324"/>
    <col min="13825" max="13825" width="6.5703125" style="324" customWidth="1"/>
    <col min="13826" max="13826" width="31" style="324" customWidth="1"/>
    <col min="13827" max="13827" width="12.28515625" style="324" customWidth="1"/>
    <col min="13828" max="13829" width="27.5703125" style="324" customWidth="1"/>
    <col min="13830" max="13830" width="24.140625" style="324" customWidth="1"/>
    <col min="13831" max="14080" width="9.140625" style="324"/>
    <col min="14081" max="14081" width="6.5703125" style="324" customWidth="1"/>
    <col min="14082" max="14082" width="31" style="324" customWidth="1"/>
    <col min="14083" max="14083" width="12.28515625" style="324" customWidth="1"/>
    <col min="14084" max="14085" width="27.5703125" style="324" customWidth="1"/>
    <col min="14086" max="14086" width="24.140625" style="324" customWidth="1"/>
    <col min="14087" max="14336" width="9.140625" style="324"/>
    <col min="14337" max="14337" width="6.5703125" style="324" customWidth="1"/>
    <col min="14338" max="14338" width="31" style="324" customWidth="1"/>
    <col min="14339" max="14339" width="12.28515625" style="324" customWidth="1"/>
    <col min="14340" max="14341" width="27.5703125" style="324" customWidth="1"/>
    <col min="14342" max="14342" width="24.140625" style="324" customWidth="1"/>
    <col min="14343" max="14592" width="9.140625" style="324"/>
    <col min="14593" max="14593" width="6.5703125" style="324" customWidth="1"/>
    <col min="14594" max="14594" width="31" style="324" customWidth="1"/>
    <col min="14595" max="14595" width="12.28515625" style="324" customWidth="1"/>
    <col min="14596" max="14597" width="27.5703125" style="324" customWidth="1"/>
    <col min="14598" max="14598" width="24.140625" style="324" customWidth="1"/>
    <col min="14599" max="14848" width="9.140625" style="324"/>
    <col min="14849" max="14849" width="6.5703125" style="324" customWidth="1"/>
    <col min="14850" max="14850" width="31" style="324" customWidth="1"/>
    <col min="14851" max="14851" width="12.28515625" style="324" customWidth="1"/>
    <col min="14852" max="14853" width="27.5703125" style="324" customWidth="1"/>
    <col min="14854" max="14854" width="24.140625" style="324" customWidth="1"/>
    <col min="14855" max="15104" width="9.140625" style="324"/>
    <col min="15105" max="15105" width="6.5703125" style="324" customWidth="1"/>
    <col min="15106" max="15106" width="31" style="324" customWidth="1"/>
    <col min="15107" max="15107" width="12.28515625" style="324" customWidth="1"/>
    <col min="15108" max="15109" width="27.5703125" style="324" customWidth="1"/>
    <col min="15110" max="15110" width="24.140625" style="324" customWidth="1"/>
    <col min="15111" max="15360" width="9.140625" style="324"/>
    <col min="15361" max="15361" width="6.5703125" style="324" customWidth="1"/>
    <col min="15362" max="15362" width="31" style="324" customWidth="1"/>
    <col min="15363" max="15363" width="12.28515625" style="324" customWidth="1"/>
    <col min="15364" max="15365" width="27.5703125" style="324" customWidth="1"/>
    <col min="15366" max="15366" width="24.140625" style="324" customWidth="1"/>
    <col min="15367" max="15616" width="9.140625" style="324"/>
    <col min="15617" max="15617" width="6.5703125" style="324" customWidth="1"/>
    <col min="15618" max="15618" width="31" style="324" customWidth="1"/>
    <col min="15619" max="15619" width="12.28515625" style="324" customWidth="1"/>
    <col min="15620" max="15621" width="27.5703125" style="324" customWidth="1"/>
    <col min="15622" max="15622" width="24.140625" style="324" customWidth="1"/>
    <col min="15623" max="15872" width="9.140625" style="324"/>
    <col min="15873" max="15873" width="6.5703125" style="324" customWidth="1"/>
    <col min="15874" max="15874" width="31" style="324" customWidth="1"/>
    <col min="15875" max="15875" width="12.28515625" style="324" customWidth="1"/>
    <col min="15876" max="15877" width="27.5703125" style="324" customWidth="1"/>
    <col min="15878" max="15878" width="24.140625" style="324" customWidth="1"/>
    <col min="15879" max="16128" width="9.140625" style="324"/>
    <col min="16129" max="16129" width="6.5703125" style="324" customWidth="1"/>
    <col min="16130" max="16130" width="31" style="324" customWidth="1"/>
    <col min="16131" max="16131" width="12.28515625" style="324" customWidth="1"/>
    <col min="16132" max="16133" width="27.5703125" style="324" customWidth="1"/>
    <col min="16134" max="16134" width="24.140625" style="324" customWidth="1"/>
    <col min="16135" max="16384" width="9.140625" style="324"/>
  </cols>
  <sheetData>
    <row r="1" spans="1:6" ht="18.75" customHeight="1">
      <c r="F1" s="327" t="s">
        <v>615</v>
      </c>
    </row>
    <row r="2" spans="1:6">
      <c r="F2" s="327"/>
    </row>
    <row r="3" spans="1:6" ht="33" customHeight="1">
      <c r="A3" s="469" t="s">
        <v>634</v>
      </c>
      <c r="B3" s="470"/>
      <c r="C3" s="470"/>
      <c r="D3" s="470"/>
      <c r="E3" s="470"/>
      <c r="F3" s="470"/>
    </row>
    <row r="4" spans="1:6" ht="20.25" customHeight="1"/>
    <row r="5" spans="1:6" s="333" customFormat="1" ht="61.5" customHeight="1">
      <c r="A5" s="471" t="s">
        <v>563</v>
      </c>
      <c r="B5" s="471" t="s">
        <v>564</v>
      </c>
      <c r="C5" s="473" t="s">
        <v>565</v>
      </c>
      <c r="D5" s="332" t="s">
        <v>566</v>
      </c>
      <c r="E5" s="332" t="s">
        <v>567</v>
      </c>
      <c r="F5" s="332" t="s">
        <v>580</v>
      </c>
    </row>
    <row r="6" spans="1:6" s="333" customFormat="1" ht="18" customHeight="1">
      <c r="A6" s="472"/>
      <c r="B6" s="472"/>
      <c r="C6" s="472"/>
      <c r="D6" s="332">
        <f>E6-1</f>
        <v>2015</v>
      </c>
      <c r="E6" s="332">
        <f>F6-1</f>
        <v>2016</v>
      </c>
      <c r="F6" s="332">
        <f>'Пр6 Справочник'!B8</f>
        <v>2017</v>
      </c>
    </row>
    <row r="7" spans="1:6" s="333" customFormat="1" ht="18" customHeight="1">
      <c r="A7" s="356">
        <v>1</v>
      </c>
      <c r="B7" s="356">
        <v>2</v>
      </c>
      <c r="C7" s="356">
        <v>3</v>
      </c>
      <c r="D7" s="332">
        <v>4</v>
      </c>
      <c r="E7" s="332">
        <v>5</v>
      </c>
      <c r="F7" s="332">
        <v>6</v>
      </c>
    </row>
    <row r="8" spans="1:6" s="337" customFormat="1" ht="35.25" customHeight="1">
      <c r="A8" s="334" t="s">
        <v>297</v>
      </c>
      <c r="B8" s="335" t="s">
        <v>581</v>
      </c>
      <c r="C8" s="343"/>
      <c r="D8" s="336"/>
      <c r="E8" s="336"/>
      <c r="F8" s="336"/>
    </row>
    <row r="9" spans="1:6" s="337" customFormat="1">
      <c r="A9" s="334" t="s">
        <v>23</v>
      </c>
      <c r="B9" s="335" t="s">
        <v>149</v>
      </c>
      <c r="C9" s="332" t="s">
        <v>153</v>
      </c>
      <c r="D9" s="429"/>
      <c r="E9" s="429"/>
      <c r="F9" s="429"/>
    </row>
    <row r="10" spans="1:6" s="337" customFormat="1" ht="21" customHeight="1">
      <c r="A10" s="334" t="s">
        <v>29</v>
      </c>
      <c r="B10" s="335" t="s">
        <v>415</v>
      </c>
      <c r="C10" s="332" t="s">
        <v>153</v>
      </c>
      <c r="D10" s="429"/>
      <c r="E10" s="429"/>
      <c r="F10" s="429"/>
    </row>
    <row r="11" spans="1:6" s="337" customFormat="1" ht="33" customHeight="1">
      <c r="A11" s="334" t="s">
        <v>33</v>
      </c>
      <c r="B11" s="335" t="s">
        <v>582</v>
      </c>
      <c r="C11" s="332" t="s">
        <v>153</v>
      </c>
      <c r="D11" s="429"/>
      <c r="E11" s="429"/>
      <c r="F11" s="429"/>
    </row>
    <row r="12" spans="1:6" s="337" customFormat="1">
      <c r="A12" s="334" t="s">
        <v>65</v>
      </c>
      <c r="B12" s="335" t="s">
        <v>583</v>
      </c>
      <c r="C12" s="332" t="s">
        <v>153</v>
      </c>
      <c r="D12" s="429"/>
      <c r="E12" s="429"/>
      <c r="F12" s="429"/>
    </row>
    <row r="13" spans="1:6" s="337" customFormat="1" ht="33.75" customHeight="1">
      <c r="A13" s="334" t="s">
        <v>301</v>
      </c>
      <c r="B13" s="335" t="s">
        <v>584</v>
      </c>
      <c r="C13" s="332"/>
      <c r="D13" s="336"/>
      <c r="E13" s="336"/>
      <c r="F13" s="336"/>
    </row>
    <row r="14" spans="1:6" s="337" customFormat="1" ht="51.75" customHeight="1">
      <c r="A14" s="334" t="s">
        <v>69</v>
      </c>
      <c r="B14" s="335" t="s">
        <v>630</v>
      </c>
      <c r="C14" s="332" t="s">
        <v>577</v>
      </c>
      <c r="D14" s="429"/>
      <c r="E14" s="429"/>
      <c r="F14" s="429"/>
    </row>
    <row r="15" spans="1:6" s="337" customFormat="1" ht="36.75" customHeight="1">
      <c r="A15" s="334" t="s">
        <v>308</v>
      </c>
      <c r="B15" s="335" t="s">
        <v>585</v>
      </c>
      <c r="C15" s="332"/>
      <c r="D15" s="336"/>
      <c r="E15" s="336"/>
      <c r="F15" s="336"/>
    </row>
    <row r="16" spans="1:6" s="340" customFormat="1">
      <c r="A16" s="338" t="s">
        <v>120</v>
      </c>
      <c r="B16" s="339" t="s">
        <v>616</v>
      </c>
      <c r="C16" s="332" t="s">
        <v>284</v>
      </c>
      <c r="D16" s="429"/>
      <c r="E16" s="429"/>
      <c r="F16" s="429"/>
    </row>
    <row r="17" spans="1:6" s="337" customFormat="1" ht="33.75" customHeight="1">
      <c r="A17" s="334" t="s">
        <v>626</v>
      </c>
      <c r="B17" s="335" t="s">
        <v>617</v>
      </c>
      <c r="C17" s="332" t="s">
        <v>587</v>
      </c>
      <c r="D17" s="429"/>
      <c r="E17" s="429"/>
      <c r="F17" s="429"/>
    </row>
    <row r="18" spans="1:6" s="337" customFormat="1" ht="67.5" customHeight="1">
      <c r="A18" s="334" t="s">
        <v>576</v>
      </c>
      <c r="B18" s="335" t="s">
        <v>618</v>
      </c>
      <c r="C18" s="332" t="s">
        <v>587</v>
      </c>
      <c r="D18" s="429"/>
      <c r="E18" s="429"/>
      <c r="F18" s="429"/>
    </row>
    <row r="19" spans="1:6" s="337" customFormat="1" ht="83.25" customHeight="1">
      <c r="A19" s="334" t="s">
        <v>627</v>
      </c>
      <c r="B19" s="335" t="s">
        <v>619</v>
      </c>
      <c r="C19" s="332" t="s">
        <v>577</v>
      </c>
      <c r="D19" s="429"/>
      <c r="E19" s="429"/>
      <c r="F19" s="429"/>
    </row>
    <row r="20" spans="1:6" s="337" customFormat="1" ht="66.75" customHeight="1">
      <c r="A20" s="334" t="s">
        <v>586</v>
      </c>
      <c r="B20" s="335" t="s">
        <v>620</v>
      </c>
      <c r="C20" s="332"/>
      <c r="D20" s="429"/>
      <c r="E20" s="429"/>
      <c r="F20" s="429"/>
    </row>
    <row r="21" spans="1:6" s="337" customFormat="1" ht="66" customHeight="1">
      <c r="A21" s="334" t="s">
        <v>310</v>
      </c>
      <c r="B21" s="335" t="s">
        <v>588</v>
      </c>
      <c r="C21" s="332" t="s">
        <v>153</v>
      </c>
      <c r="D21" s="429"/>
      <c r="E21" s="429"/>
      <c r="F21" s="429"/>
    </row>
    <row r="22" spans="1:6" s="337" customFormat="1" ht="17.25" customHeight="1">
      <c r="A22" s="334"/>
      <c r="B22" s="335" t="s">
        <v>589</v>
      </c>
      <c r="C22" s="332" t="s">
        <v>153</v>
      </c>
      <c r="D22" s="429"/>
      <c r="E22" s="429"/>
      <c r="F22" s="429"/>
    </row>
    <row r="23" spans="1:6" s="337" customFormat="1" ht="16.5" customHeight="1">
      <c r="A23" s="334"/>
      <c r="B23" s="335" t="s">
        <v>590</v>
      </c>
      <c r="C23" s="332" t="s">
        <v>153</v>
      </c>
      <c r="D23" s="429"/>
      <c r="E23" s="429"/>
      <c r="F23" s="429"/>
    </row>
    <row r="24" spans="1:6" s="337" customFormat="1" ht="16.5" customHeight="1">
      <c r="A24" s="334"/>
      <c r="B24" s="335" t="s">
        <v>591</v>
      </c>
      <c r="C24" s="332" t="s">
        <v>153</v>
      </c>
      <c r="D24" s="429"/>
      <c r="E24" s="429"/>
      <c r="F24" s="429"/>
    </row>
    <row r="25" spans="1:6" s="337" customFormat="1" ht="18" customHeight="1">
      <c r="A25" s="334"/>
      <c r="B25" s="335" t="s">
        <v>592</v>
      </c>
      <c r="C25" s="332" t="s">
        <v>153</v>
      </c>
      <c r="D25" s="429"/>
      <c r="E25" s="429"/>
      <c r="F25" s="429"/>
    </row>
    <row r="26" spans="1:6" s="337" customFormat="1" ht="36" customHeight="1">
      <c r="A26" s="334" t="s">
        <v>123</v>
      </c>
      <c r="B26" s="335" t="s">
        <v>629</v>
      </c>
      <c r="C26" s="332" t="s">
        <v>153</v>
      </c>
      <c r="D26" s="429"/>
      <c r="E26" s="429"/>
      <c r="F26" s="429"/>
    </row>
    <row r="27" spans="1:6" s="337" customFormat="1" ht="51" customHeight="1">
      <c r="A27" s="334" t="s">
        <v>124</v>
      </c>
      <c r="B27" s="335" t="s">
        <v>593</v>
      </c>
      <c r="C27" s="332" t="s">
        <v>153</v>
      </c>
      <c r="D27" s="429"/>
      <c r="E27" s="429"/>
      <c r="F27" s="429"/>
    </row>
    <row r="28" spans="1:6" s="337" customFormat="1" ht="37.5" customHeight="1">
      <c r="A28" s="334" t="s">
        <v>578</v>
      </c>
      <c r="B28" s="335" t="s">
        <v>594</v>
      </c>
      <c r="C28" s="332" t="s">
        <v>153</v>
      </c>
      <c r="D28" s="429"/>
      <c r="E28" s="429"/>
      <c r="F28" s="429"/>
    </row>
    <row r="29" spans="1:6" s="337" customFormat="1" ht="53.25" customHeight="1">
      <c r="A29" s="334" t="s">
        <v>579</v>
      </c>
      <c r="B29" s="335" t="s">
        <v>595</v>
      </c>
      <c r="C29" s="332"/>
      <c r="D29" s="430"/>
      <c r="E29" s="430"/>
      <c r="F29" s="430"/>
    </row>
    <row r="30" spans="1:6" s="337" customFormat="1">
      <c r="A30" s="334"/>
      <c r="B30" s="341" t="s">
        <v>429</v>
      </c>
      <c r="C30" s="332"/>
      <c r="D30" s="336"/>
      <c r="E30" s="336"/>
      <c r="F30" s="336"/>
    </row>
    <row r="31" spans="1:6" s="337" customFormat="1" ht="18.75" customHeight="1">
      <c r="A31" s="334"/>
      <c r="B31" s="335" t="s">
        <v>625</v>
      </c>
      <c r="C31" s="332" t="s">
        <v>19</v>
      </c>
      <c r="D31" s="429"/>
      <c r="E31" s="429"/>
      <c r="F31" s="429"/>
    </row>
    <row r="32" spans="1:6" s="337" customFormat="1" ht="34.5" customHeight="1">
      <c r="A32" s="334"/>
      <c r="B32" s="335" t="s">
        <v>622</v>
      </c>
      <c r="C32" s="332" t="s">
        <v>621</v>
      </c>
      <c r="D32" s="429"/>
      <c r="E32" s="429"/>
      <c r="F32" s="429"/>
    </row>
    <row r="33" spans="1:6" s="337" customFormat="1" ht="66.75" customHeight="1">
      <c r="A33" s="334" t="s">
        <v>127</v>
      </c>
      <c r="B33" s="335" t="s">
        <v>596</v>
      </c>
      <c r="C33" s="332"/>
      <c r="D33" s="336"/>
      <c r="E33" s="336"/>
      <c r="F33" s="336"/>
    </row>
    <row r="34" spans="1:6" s="337" customFormat="1" ht="31.5">
      <c r="A34" s="334" t="s">
        <v>200</v>
      </c>
      <c r="B34" s="335" t="s">
        <v>597</v>
      </c>
      <c r="C34" s="332" t="s">
        <v>598</v>
      </c>
      <c r="D34" s="429"/>
      <c r="E34" s="429"/>
      <c r="F34" s="429"/>
    </row>
    <row r="35" spans="1:6" s="337" customFormat="1" ht="31.5">
      <c r="A35" s="334" t="s">
        <v>206</v>
      </c>
      <c r="B35" s="335" t="s">
        <v>599</v>
      </c>
      <c r="C35" s="332" t="s">
        <v>623</v>
      </c>
      <c r="D35" s="429"/>
      <c r="E35" s="429"/>
      <c r="F35" s="429"/>
    </row>
    <row r="36" spans="1:6" s="337" customFormat="1" ht="51" customHeight="1">
      <c r="A36" s="334" t="s">
        <v>600</v>
      </c>
      <c r="B36" s="335" t="s">
        <v>601</v>
      </c>
      <c r="C36" s="332"/>
      <c r="D36" s="429"/>
      <c r="E36" s="429"/>
      <c r="F36" s="429"/>
    </row>
    <row r="37" spans="1:6" s="337" customFormat="1">
      <c r="A37" s="334"/>
      <c r="B37" s="341" t="s">
        <v>429</v>
      </c>
      <c r="C37" s="332"/>
      <c r="D37" s="336"/>
      <c r="E37" s="336"/>
      <c r="F37" s="336"/>
    </row>
    <row r="38" spans="1:6" s="337" customFormat="1" ht="51" customHeight="1">
      <c r="A38" s="334"/>
      <c r="B38" s="335" t="s">
        <v>602</v>
      </c>
      <c r="C38" s="332" t="s">
        <v>153</v>
      </c>
      <c r="D38" s="429"/>
      <c r="E38" s="429"/>
      <c r="F38" s="429"/>
    </row>
    <row r="39" spans="1:6" s="337" customFormat="1" ht="68.25" customHeight="1">
      <c r="A39" s="334"/>
      <c r="B39" s="335" t="s">
        <v>603</v>
      </c>
      <c r="C39" s="332" t="s">
        <v>153</v>
      </c>
      <c r="D39" s="429"/>
      <c r="E39" s="429"/>
      <c r="F39" s="429"/>
    </row>
    <row r="40" spans="1:6" ht="19.5" customHeight="1">
      <c r="A40" s="342"/>
    </row>
    <row r="41" spans="1:6" ht="18.75">
      <c r="A41" s="346" t="s">
        <v>631</v>
      </c>
      <c r="B41" s="324" t="s">
        <v>624</v>
      </c>
    </row>
    <row r="42" spans="1:6">
      <c r="A42" s="342"/>
    </row>
    <row r="43" spans="1:6">
      <c r="A43" s="342"/>
    </row>
  </sheetData>
  <sheetProtection algorithmName="SHA-512" hashValue="BzDpaiFA2eaETMS7Wr2BazzprL45CtllVgKpghf5BRnz0XC2G/rRIn7boKcm8oivNt6yRc2JL2RtY7ANezrKDg==" saltValue="XbeZa9cS3nznJA3Zd+ouTQ==" spinCount="100000" sheet="1" objects="1" scenarios="1" formatCells="0" formatColumns="0" formatRows="0"/>
  <mergeCells count="4">
    <mergeCell ref="A3:F3"/>
    <mergeCell ref="A5:A6"/>
    <mergeCell ref="B5:B6"/>
    <mergeCell ref="C5:C6"/>
  </mergeCells>
  <pageMargins left="0.70866141732283472" right="0.31496062992125984" top="0.35433070866141736" bottom="0.35433070866141736" header="0.31496062992125984" footer="0.31496062992125984"/>
  <pageSetup paperSize="9" scale="69" fitToHeight="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="160" zoomScaleNormal="160" zoomScaleSheetLayoutView="160" workbookViewId="0">
      <selection activeCell="D29" sqref="D29:E29"/>
    </sheetView>
  </sheetViews>
  <sheetFormatPr defaultColWidth="0.85546875" defaultRowHeight="15.75"/>
  <cols>
    <col min="1" max="1" width="6.28515625" style="293" customWidth="1"/>
    <col min="2" max="2" width="51.5703125" style="293" customWidth="1"/>
    <col min="3" max="3" width="8.85546875" style="293" customWidth="1"/>
    <col min="4" max="5" width="14" style="293" customWidth="1"/>
    <col min="6" max="16384" width="0.85546875" style="293"/>
  </cols>
  <sheetData>
    <row r="1" spans="1:5">
      <c r="E1" s="414" t="s">
        <v>672</v>
      </c>
    </row>
    <row r="2" spans="1:5" s="294" customFormat="1" ht="23.25" customHeight="1">
      <c r="A2" s="571" t="s">
        <v>390</v>
      </c>
      <c r="B2" s="571"/>
      <c r="C2" s="571"/>
      <c r="D2" s="571"/>
      <c r="E2" s="571"/>
    </row>
    <row r="3" spans="1:5" s="295" customFormat="1" ht="21">
      <c r="A3" s="320" t="s">
        <v>365</v>
      </c>
      <c r="B3" s="321" t="s">
        <v>366</v>
      </c>
      <c r="C3" s="320" t="s">
        <v>341</v>
      </c>
      <c r="D3" s="320" t="s">
        <v>262</v>
      </c>
      <c r="E3" s="320" t="s">
        <v>263</v>
      </c>
    </row>
    <row r="4" spans="1:5" s="295" customFormat="1" ht="10.5">
      <c r="A4" s="320">
        <v>1</v>
      </c>
      <c r="B4" s="321">
        <v>2</v>
      </c>
      <c r="C4" s="320">
        <v>3</v>
      </c>
      <c r="D4" s="320">
        <v>4</v>
      </c>
      <c r="E4" s="320">
        <v>5</v>
      </c>
    </row>
    <row r="5" spans="1:5" s="295" customFormat="1" ht="12.75" customHeight="1">
      <c r="A5" s="322">
        <v>1</v>
      </c>
      <c r="B5" s="572" t="s">
        <v>391</v>
      </c>
      <c r="C5" s="572"/>
      <c r="D5" s="572"/>
      <c r="E5" s="572"/>
    </row>
    <row r="6" spans="1:5" s="295" customFormat="1" ht="10.5">
      <c r="A6" s="573" t="s">
        <v>367</v>
      </c>
      <c r="B6" s="572" t="s">
        <v>368</v>
      </c>
      <c r="C6" s="572"/>
      <c r="D6" s="572"/>
      <c r="E6" s="572"/>
    </row>
    <row r="7" spans="1:5" s="295" customFormat="1" ht="96" customHeight="1">
      <c r="A7" s="573"/>
      <c r="B7" s="572" t="s">
        <v>369</v>
      </c>
      <c r="C7" s="572"/>
      <c r="D7" s="572"/>
      <c r="E7" s="572"/>
    </row>
    <row r="8" spans="1:5" s="295" customFormat="1" ht="32.25" customHeight="1">
      <c r="A8" s="573"/>
      <c r="B8" s="572" t="s">
        <v>370</v>
      </c>
      <c r="C8" s="572"/>
      <c r="D8" s="572"/>
      <c r="E8" s="572"/>
    </row>
    <row r="9" spans="1:5" s="295" customFormat="1" ht="23.25" customHeight="1">
      <c r="A9" s="573"/>
      <c r="B9" s="572" t="s">
        <v>371</v>
      </c>
      <c r="C9" s="572"/>
      <c r="D9" s="572"/>
      <c r="E9" s="572"/>
    </row>
    <row r="10" spans="1:5" s="295" customFormat="1" ht="13.5" customHeight="1">
      <c r="A10" s="573"/>
      <c r="B10" s="323" t="s">
        <v>374</v>
      </c>
      <c r="C10" s="320" t="s">
        <v>392</v>
      </c>
      <c r="D10" s="456"/>
      <c r="E10" s="456"/>
    </row>
    <row r="11" spans="1:5" s="295" customFormat="1" ht="24.75" customHeight="1">
      <c r="A11" s="573" t="s">
        <v>372</v>
      </c>
      <c r="B11" s="572" t="s">
        <v>373</v>
      </c>
      <c r="C11" s="572"/>
      <c r="D11" s="572"/>
      <c r="E11" s="572"/>
    </row>
    <row r="12" spans="1:5" s="295" customFormat="1" ht="95.25" customHeight="1">
      <c r="A12" s="573"/>
      <c r="B12" s="572" t="s">
        <v>369</v>
      </c>
      <c r="C12" s="572"/>
      <c r="D12" s="572"/>
      <c r="E12" s="572"/>
    </row>
    <row r="13" spans="1:5" s="295" customFormat="1" ht="32.25" customHeight="1">
      <c r="A13" s="573"/>
      <c r="B13" s="572" t="s">
        <v>370</v>
      </c>
      <c r="C13" s="572"/>
      <c r="D13" s="572"/>
      <c r="E13" s="572"/>
    </row>
    <row r="14" spans="1:5" s="295" customFormat="1" ht="22.5" customHeight="1">
      <c r="A14" s="573"/>
      <c r="B14" s="572" t="s">
        <v>371</v>
      </c>
      <c r="C14" s="572"/>
      <c r="D14" s="572"/>
      <c r="E14" s="572"/>
    </row>
    <row r="15" spans="1:5" s="295" customFormat="1" ht="13.5" customHeight="1">
      <c r="A15" s="573"/>
      <c r="B15" s="323" t="s">
        <v>374</v>
      </c>
      <c r="C15" s="320" t="s">
        <v>392</v>
      </c>
      <c r="D15" s="456"/>
      <c r="E15" s="456"/>
    </row>
    <row r="16" spans="1:5" s="295" customFormat="1" ht="13.5" customHeight="1">
      <c r="A16" s="573" t="s">
        <v>375</v>
      </c>
      <c r="B16" s="572" t="s">
        <v>376</v>
      </c>
      <c r="C16" s="572"/>
      <c r="D16" s="572"/>
      <c r="E16" s="572"/>
    </row>
    <row r="17" spans="1:5" s="295" customFormat="1" ht="98.25" customHeight="1">
      <c r="A17" s="573"/>
      <c r="B17" s="572" t="s">
        <v>369</v>
      </c>
      <c r="C17" s="572"/>
      <c r="D17" s="572"/>
      <c r="E17" s="572"/>
    </row>
    <row r="18" spans="1:5" s="295" customFormat="1" ht="33.75" customHeight="1">
      <c r="A18" s="573"/>
      <c r="B18" s="572" t="s">
        <v>370</v>
      </c>
      <c r="C18" s="572"/>
      <c r="D18" s="572"/>
      <c r="E18" s="572"/>
    </row>
    <row r="19" spans="1:5" s="295" customFormat="1" ht="24" customHeight="1">
      <c r="A19" s="573"/>
      <c r="B19" s="572" t="s">
        <v>371</v>
      </c>
      <c r="C19" s="572"/>
      <c r="D19" s="572"/>
      <c r="E19" s="572"/>
    </row>
    <row r="20" spans="1:5" s="295" customFormat="1" ht="12.75" customHeight="1">
      <c r="A20" s="573"/>
      <c r="B20" s="323" t="s">
        <v>374</v>
      </c>
      <c r="C20" s="320" t="s">
        <v>392</v>
      </c>
      <c r="D20" s="456"/>
      <c r="E20" s="456"/>
    </row>
    <row r="21" spans="1:5" s="295" customFormat="1" ht="10.5">
      <c r="A21" s="322" t="s">
        <v>377</v>
      </c>
      <c r="B21" s="572" t="s">
        <v>378</v>
      </c>
      <c r="C21" s="572"/>
      <c r="D21" s="572"/>
      <c r="E21" s="572"/>
    </row>
    <row r="22" spans="1:5" s="295" customFormat="1" ht="51" customHeight="1">
      <c r="A22" s="573" t="s">
        <v>379</v>
      </c>
      <c r="B22" s="572" t="s">
        <v>380</v>
      </c>
      <c r="C22" s="572"/>
      <c r="D22" s="572"/>
      <c r="E22" s="572"/>
    </row>
    <row r="23" spans="1:5" s="295" customFormat="1" ht="12" customHeight="1">
      <c r="A23" s="573"/>
      <c r="B23" s="323" t="s">
        <v>374</v>
      </c>
      <c r="C23" s="320" t="s">
        <v>392</v>
      </c>
      <c r="D23" s="456"/>
      <c r="E23" s="456"/>
    </row>
    <row r="24" spans="1:5" s="295" customFormat="1" ht="44.25" customHeight="1">
      <c r="A24" s="573" t="s">
        <v>381</v>
      </c>
      <c r="B24" s="572" t="s">
        <v>382</v>
      </c>
      <c r="C24" s="572"/>
      <c r="D24" s="572"/>
      <c r="E24" s="572"/>
    </row>
    <row r="25" spans="1:5" s="295" customFormat="1" ht="14.25" customHeight="1">
      <c r="A25" s="573"/>
      <c r="B25" s="323" t="s">
        <v>374</v>
      </c>
      <c r="C25" s="320" t="s">
        <v>392</v>
      </c>
      <c r="D25" s="456"/>
      <c r="E25" s="456"/>
    </row>
    <row r="26" spans="1:5" s="295" customFormat="1" ht="32.25" customHeight="1">
      <c r="A26" s="573" t="s">
        <v>383</v>
      </c>
      <c r="B26" s="572" t="s">
        <v>384</v>
      </c>
      <c r="C26" s="572"/>
      <c r="D26" s="572"/>
      <c r="E26" s="572"/>
    </row>
    <row r="27" spans="1:5" s="295" customFormat="1" ht="13.5" customHeight="1">
      <c r="A27" s="573"/>
      <c r="B27" s="323" t="s">
        <v>374</v>
      </c>
      <c r="C27" s="320" t="s">
        <v>392</v>
      </c>
      <c r="D27" s="456"/>
      <c r="E27" s="456"/>
    </row>
    <row r="28" spans="1:5" s="295" customFormat="1" ht="63.75" customHeight="1">
      <c r="A28" s="573" t="s">
        <v>385</v>
      </c>
      <c r="B28" s="572" t="s">
        <v>386</v>
      </c>
      <c r="C28" s="572"/>
      <c r="D28" s="572"/>
      <c r="E28" s="572"/>
    </row>
    <row r="29" spans="1:5" s="295" customFormat="1" ht="13.5" customHeight="1">
      <c r="A29" s="573"/>
      <c r="B29" s="323" t="s">
        <v>374</v>
      </c>
      <c r="C29" s="320" t="s">
        <v>392</v>
      </c>
      <c r="D29" s="456"/>
      <c r="E29" s="456"/>
    </row>
    <row r="30" spans="1:5" s="295" customFormat="1" ht="24.75" customHeight="1">
      <c r="A30" s="574" t="s">
        <v>387</v>
      </c>
      <c r="B30" s="575"/>
      <c r="C30" s="575"/>
      <c r="D30" s="575"/>
      <c r="E30" s="575"/>
    </row>
    <row r="31" spans="1:5" s="295" customFormat="1" ht="35.25" customHeight="1">
      <c r="A31" s="574" t="s">
        <v>388</v>
      </c>
      <c r="B31" s="575"/>
      <c r="C31" s="575"/>
      <c r="D31" s="575"/>
      <c r="E31" s="575"/>
    </row>
    <row r="32" spans="1:5" s="295" customFormat="1" ht="44.25" customHeight="1">
      <c r="A32" s="574" t="s">
        <v>389</v>
      </c>
      <c r="B32" s="575"/>
      <c r="C32" s="575"/>
      <c r="D32" s="575"/>
      <c r="E32" s="575"/>
    </row>
  </sheetData>
  <sheetProtection algorithmName="SHA-512" hashValue="7wiJSntsP2xltrbSmBDcmPTOCVLtApDOh694iFXygsOKOXXOeShjNcoZK9eTduIrFhOtoDsqOCPhEyk0Zsp1DQ==" saltValue="1hU761n1swcMsfsY0LctfA==" spinCount="100000" sheet="1" objects="1" scenarios="1"/>
  <mergeCells count="29">
    <mergeCell ref="A30:E30"/>
    <mergeCell ref="A31:E31"/>
    <mergeCell ref="A32:E32"/>
    <mergeCell ref="A28:A29"/>
    <mergeCell ref="B28:E28"/>
    <mergeCell ref="A26:A27"/>
    <mergeCell ref="B26:E26"/>
    <mergeCell ref="A24:A25"/>
    <mergeCell ref="B24:E24"/>
    <mergeCell ref="B21:E21"/>
    <mergeCell ref="A22:A23"/>
    <mergeCell ref="B22:E22"/>
    <mergeCell ref="A16:A20"/>
    <mergeCell ref="B16:E16"/>
    <mergeCell ref="B17:E17"/>
    <mergeCell ref="B18:E18"/>
    <mergeCell ref="B19:E19"/>
    <mergeCell ref="A11:A15"/>
    <mergeCell ref="B11:E11"/>
    <mergeCell ref="B12:E12"/>
    <mergeCell ref="B13:E13"/>
    <mergeCell ref="B14:E14"/>
    <mergeCell ref="A2:E2"/>
    <mergeCell ref="B5:E5"/>
    <mergeCell ref="A6:A10"/>
    <mergeCell ref="B6:E6"/>
    <mergeCell ref="B7:E7"/>
    <mergeCell ref="B8:E8"/>
    <mergeCell ref="B9:E9"/>
  </mergeCells>
  <pageMargins left="0.39370078740157483" right="0.31496062992125984" top="0.59055118110236227" bottom="0.39370078740157483" header="0.19685039370078741" footer="0.19685039370078741"/>
  <pageSetup paperSize="9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opLeftCell="A22" zoomScale="157" zoomScaleNormal="157" zoomScaleSheetLayoutView="160" workbookViewId="0">
      <selection activeCell="D29" sqref="D29:E29"/>
    </sheetView>
  </sheetViews>
  <sheetFormatPr defaultColWidth="0.85546875" defaultRowHeight="15.75"/>
  <cols>
    <col min="1" max="1" width="6.28515625" style="293" customWidth="1"/>
    <col min="2" max="2" width="52.7109375" style="293" customWidth="1"/>
    <col min="3" max="3" width="6.28515625" style="293" customWidth="1"/>
    <col min="4" max="5" width="13.5703125" style="293" customWidth="1"/>
    <col min="6" max="16384" width="0.85546875" style="293"/>
  </cols>
  <sheetData>
    <row r="1" spans="1:5">
      <c r="E1" s="414" t="s">
        <v>673</v>
      </c>
    </row>
    <row r="2" spans="1:5" s="294" customFormat="1" ht="23.25" customHeight="1">
      <c r="A2" s="576" t="s">
        <v>393</v>
      </c>
      <c r="B2" s="576"/>
      <c r="C2" s="576"/>
      <c r="D2" s="576"/>
      <c r="E2" s="576"/>
    </row>
    <row r="3" spans="1:5" s="295" customFormat="1" ht="31.5">
      <c r="A3" s="320" t="s">
        <v>365</v>
      </c>
      <c r="B3" s="321" t="s">
        <v>366</v>
      </c>
      <c r="C3" s="320" t="s">
        <v>341</v>
      </c>
      <c r="D3" s="320" t="s">
        <v>262</v>
      </c>
      <c r="E3" s="320" t="s">
        <v>263</v>
      </c>
    </row>
    <row r="4" spans="1:5" s="295" customFormat="1" ht="10.5">
      <c r="A4" s="320">
        <v>1</v>
      </c>
      <c r="B4" s="321">
        <v>2</v>
      </c>
      <c r="C4" s="320">
        <v>3</v>
      </c>
      <c r="D4" s="320">
        <v>4</v>
      </c>
      <c r="E4" s="320">
        <v>5</v>
      </c>
    </row>
    <row r="5" spans="1:5" s="295" customFormat="1" ht="12.75" customHeight="1">
      <c r="A5" s="322">
        <v>1</v>
      </c>
      <c r="B5" s="572" t="s">
        <v>391</v>
      </c>
      <c r="C5" s="572"/>
      <c r="D5" s="572"/>
      <c r="E5" s="572"/>
    </row>
    <row r="6" spans="1:5" s="295" customFormat="1" ht="10.5">
      <c r="A6" s="573" t="s">
        <v>367</v>
      </c>
      <c r="B6" s="572" t="s">
        <v>368</v>
      </c>
      <c r="C6" s="572"/>
      <c r="D6" s="572"/>
      <c r="E6" s="572"/>
    </row>
    <row r="7" spans="1:5" s="295" customFormat="1" ht="97.5" customHeight="1">
      <c r="A7" s="573"/>
      <c r="B7" s="572" t="s">
        <v>369</v>
      </c>
      <c r="C7" s="572"/>
      <c r="D7" s="572"/>
      <c r="E7" s="572"/>
    </row>
    <row r="8" spans="1:5" s="295" customFormat="1" ht="32.25" customHeight="1">
      <c r="A8" s="573"/>
      <c r="B8" s="572" t="s">
        <v>370</v>
      </c>
      <c r="C8" s="572"/>
      <c r="D8" s="572"/>
      <c r="E8" s="572"/>
    </row>
    <row r="9" spans="1:5" s="295" customFormat="1" ht="23.25" customHeight="1">
      <c r="A9" s="573"/>
      <c r="B9" s="572" t="s">
        <v>371</v>
      </c>
      <c r="C9" s="572"/>
      <c r="D9" s="572"/>
      <c r="E9" s="572"/>
    </row>
    <row r="10" spans="1:5" s="295" customFormat="1" ht="12" customHeight="1">
      <c r="A10" s="573"/>
      <c r="B10" s="323" t="s">
        <v>374</v>
      </c>
      <c r="C10" s="320" t="s">
        <v>284</v>
      </c>
      <c r="D10" s="456"/>
      <c r="E10" s="456"/>
    </row>
    <row r="11" spans="1:5" s="295" customFormat="1" ht="24.75" customHeight="1">
      <c r="A11" s="573" t="s">
        <v>372</v>
      </c>
      <c r="B11" s="572" t="s">
        <v>373</v>
      </c>
      <c r="C11" s="572"/>
      <c r="D11" s="572"/>
      <c r="E11" s="572"/>
    </row>
    <row r="12" spans="1:5" s="295" customFormat="1" ht="99" customHeight="1">
      <c r="A12" s="573"/>
      <c r="B12" s="572" t="s">
        <v>369</v>
      </c>
      <c r="C12" s="572"/>
      <c r="D12" s="572"/>
      <c r="E12" s="572"/>
    </row>
    <row r="13" spans="1:5" s="295" customFormat="1" ht="32.25" customHeight="1">
      <c r="A13" s="573"/>
      <c r="B13" s="572" t="s">
        <v>370</v>
      </c>
      <c r="C13" s="572"/>
      <c r="D13" s="572"/>
      <c r="E13" s="572"/>
    </row>
    <row r="14" spans="1:5" s="295" customFormat="1" ht="22.5" customHeight="1">
      <c r="A14" s="573"/>
      <c r="B14" s="572" t="s">
        <v>371</v>
      </c>
      <c r="C14" s="572"/>
      <c r="D14" s="572"/>
      <c r="E14" s="572"/>
    </row>
    <row r="15" spans="1:5" s="295" customFormat="1" ht="12.75" customHeight="1">
      <c r="A15" s="573"/>
      <c r="B15" s="323" t="s">
        <v>374</v>
      </c>
      <c r="C15" s="320" t="s">
        <v>284</v>
      </c>
      <c r="D15" s="456"/>
      <c r="E15" s="456"/>
    </row>
    <row r="16" spans="1:5" s="295" customFormat="1" ht="13.5" customHeight="1">
      <c r="A16" s="573" t="s">
        <v>375</v>
      </c>
      <c r="B16" s="572" t="s">
        <v>376</v>
      </c>
      <c r="C16" s="572"/>
      <c r="D16" s="572"/>
      <c r="E16" s="572"/>
    </row>
    <row r="17" spans="1:5" s="295" customFormat="1" ht="98.25" customHeight="1">
      <c r="A17" s="573"/>
      <c r="B17" s="572" t="s">
        <v>369</v>
      </c>
      <c r="C17" s="572"/>
      <c r="D17" s="572"/>
      <c r="E17" s="572"/>
    </row>
    <row r="18" spans="1:5" s="295" customFormat="1" ht="33.75" customHeight="1">
      <c r="A18" s="573"/>
      <c r="B18" s="572" t="s">
        <v>370</v>
      </c>
      <c r="C18" s="572"/>
      <c r="D18" s="572"/>
      <c r="E18" s="572"/>
    </row>
    <row r="19" spans="1:5" s="295" customFormat="1" ht="24" customHeight="1">
      <c r="A19" s="573"/>
      <c r="B19" s="572" t="s">
        <v>371</v>
      </c>
      <c r="C19" s="572"/>
      <c r="D19" s="572"/>
      <c r="E19" s="572"/>
    </row>
    <row r="20" spans="1:5" s="295" customFormat="1" ht="12.75" customHeight="1">
      <c r="A20" s="573"/>
      <c r="B20" s="323" t="s">
        <v>374</v>
      </c>
      <c r="C20" s="320" t="s">
        <v>284</v>
      </c>
      <c r="D20" s="456"/>
      <c r="E20" s="456"/>
    </row>
    <row r="21" spans="1:5" s="295" customFormat="1" ht="10.5">
      <c r="A21" s="322" t="s">
        <v>377</v>
      </c>
      <c r="B21" s="572" t="s">
        <v>378</v>
      </c>
      <c r="C21" s="572"/>
      <c r="D21" s="572"/>
      <c r="E21" s="572"/>
    </row>
    <row r="22" spans="1:5" s="295" customFormat="1" ht="57.75" customHeight="1">
      <c r="A22" s="573" t="s">
        <v>379</v>
      </c>
      <c r="B22" s="572" t="s">
        <v>380</v>
      </c>
      <c r="C22" s="572"/>
      <c r="D22" s="572"/>
      <c r="E22" s="572"/>
    </row>
    <row r="23" spans="1:5" s="295" customFormat="1" ht="12.75" customHeight="1">
      <c r="A23" s="573"/>
      <c r="B23" s="323" t="s">
        <v>374</v>
      </c>
      <c r="C23" s="320" t="s">
        <v>284</v>
      </c>
      <c r="D23" s="456"/>
      <c r="E23" s="456"/>
    </row>
    <row r="24" spans="1:5" s="295" customFormat="1" ht="44.25" customHeight="1">
      <c r="A24" s="573" t="s">
        <v>381</v>
      </c>
      <c r="B24" s="572" t="s">
        <v>382</v>
      </c>
      <c r="C24" s="572"/>
      <c r="D24" s="572"/>
      <c r="E24" s="572"/>
    </row>
    <row r="25" spans="1:5" s="295" customFormat="1" ht="12.75" customHeight="1">
      <c r="A25" s="573"/>
      <c r="B25" s="323" t="s">
        <v>374</v>
      </c>
      <c r="C25" s="320" t="s">
        <v>284</v>
      </c>
      <c r="D25" s="456"/>
      <c r="E25" s="456"/>
    </row>
    <row r="26" spans="1:5" s="295" customFormat="1" ht="32.25" customHeight="1">
      <c r="A26" s="573" t="s">
        <v>383</v>
      </c>
      <c r="B26" s="572" t="s">
        <v>384</v>
      </c>
      <c r="C26" s="572"/>
      <c r="D26" s="572"/>
      <c r="E26" s="572"/>
    </row>
    <row r="27" spans="1:5" s="295" customFormat="1" ht="12" customHeight="1">
      <c r="A27" s="573"/>
      <c r="B27" s="323" t="s">
        <v>374</v>
      </c>
      <c r="C27" s="320" t="s">
        <v>284</v>
      </c>
      <c r="D27" s="456"/>
      <c r="E27" s="456"/>
    </row>
    <row r="28" spans="1:5" s="295" customFormat="1" ht="63.75" customHeight="1">
      <c r="A28" s="573" t="s">
        <v>385</v>
      </c>
      <c r="B28" s="572" t="s">
        <v>386</v>
      </c>
      <c r="C28" s="572"/>
      <c r="D28" s="572"/>
      <c r="E28" s="572"/>
    </row>
    <row r="29" spans="1:5" s="295" customFormat="1" ht="12.75" customHeight="1">
      <c r="A29" s="573"/>
      <c r="B29" s="323" t="s">
        <v>374</v>
      </c>
      <c r="C29" s="320" t="s">
        <v>284</v>
      </c>
      <c r="D29" s="456"/>
      <c r="E29" s="456"/>
    </row>
    <row r="30" spans="1:5" s="295" customFormat="1" ht="24.75" customHeight="1">
      <c r="A30" s="574" t="s">
        <v>387</v>
      </c>
      <c r="B30" s="575"/>
      <c r="C30" s="575"/>
      <c r="D30" s="575"/>
      <c r="E30" s="575"/>
    </row>
    <row r="31" spans="1:5" s="295" customFormat="1" ht="35.25" customHeight="1">
      <c r="A31" s="574" t="s">
        <v>388</v>
      </c>
      <c r="B31" s="575"/>
      <c r="C31" s="575"/>
      <c r="D31" s="575"/>
      <c r="E31" s="575"/>
    </row>
    <row r="32" spans="1:5" s="295" customFormat="1" ht="44.25" customHeight="1">
      <c r="A32" s="574" t="s">
        <v>389</v>
      </c>
      <c r="B32" s="575"/>
      <c r="C32" s="575"/>
      <c r="D32" s="575"/>
      <c r="E32" s="575"/>
    </row>
  </sheetData>
  <sheetProtection algorithmName="SHA-512" hashValue="dpa5GiNr95KzmJVTQZpY8QA3KzdTgTUKE4oVulKEdc0nCkAXdbp/L/PjC0Qj5aD319/Tv0KAVQvGETxFzMYpqg==" saltValue="VNQbdlL5kwP2F+r8sLXKzQ==" spinCount="100000" sheet="1" objects="1" scenarios="1"/>
  <mergeCells count="29">
    <mergeCell ref="A32:E32"/>
    <mergeCell ref="B24:E24"/>
    <mergeCell ref="A28:A29"/>
    <mergeCell ref="B28:E28"/>
    <mergeCell ref="A30:E30"/>
    <mergeCell ref="A31:E31"/>
    <mergeCell ref="A26:A27"/>
    <mergeCell ref="B26:E26"/>
    <mergeCell ref="A11:A15"/>
    <mergeCell ref="B11:E11"/>
    <mergeCell ref="B12:E12"/>
    <mergeCell ref="B13:E13"/>
    <mergeCell ref="B14:E14"/>
    <mergeCell ref="B21:E21"/>
    <mergeCell ref="A22:A23"/>
    <mergeCell ref="B22:E22"/>
    <mergeCell ref="A24:A25"/>
    <mergeCell ref="A2:E2"/>
    <mergeCell ref="B5:E5"/>
    <mergeCell ref="A6:A10"/>
    <mergeCell ref="B6:E6"/>
    <mergeCell ref="B7:E7"/>
    <mergeCell ref="B8:E8"/>
    <mergeCell ref="B9:E9"/>
    <mergeCell ref="A16:A20"/>
    <mergeCell ref="B16:E16"/>
    <mergeCell ref="B17:E17"/>
    <mergeCell ref="B18:E18"/>
    <mergeCell ref="B19:E19"/>
  </mergeCells>
  <pageMargins left="0.39370078740157483" right="0.31496062992125984" top="0.59055118110236227" bottom="0.39370078740157483" header="0.19685039370078741" footer="0.19685039370078741"/>
  <pageSetup paperSize="9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BreakPreview" zoomScaleNormal="100" zoomScaleSheetLayoutView="100" workbookViewId="0">
      <selection activeCell="C11" sqref="C11"/>
    </sheetView>
  </sheetViews>
  <sheetFormatPr defaultRowHeight="15"/>
  <cols>
    <col min="1" max="1" width="6.28515625" bestFit="1" customWidth="1"/>
    <col min="2" max="2" width="54.5703125" bestFit="1" customWidth="1"/>
    <col min="3" max="3" width="14.5703125" customWidth="1"/>
    <col min="4" max="4" width="16" customWidth="1"/>
  </cols>
  <sheetData>
    <row r="1" spans="1:4">
      <c r="D1" s="146" t="s">
        <v>674</v>
      </c>
    </row>
    <row r="3" spans="1:4" ht="64.5" customHeight="1">
      <c r="A3" s="522" t="s">
        <v>559</v>
      </c>
      <c r="B3" s="522"/>
      <c r="C3" s="522"/>
      <c r="D3" s="522"/>
    </row>
    <row r="4" spans="1:4" ht="49.5" customHeight="1">
      <c r="A4" s="85" t="s">
        <v>3</v>
      </c>
      <c r="B4" s="84" t="s">
        <v>555</v>
      </c>
      <c r="C4" s="84" t="s">
        <v>557</v>
      </c>
      <c r="D4" s="84" t="s">
        <v>556</v>
      </c>
    </row>
    <row r="5" spans="1:4" ht="15.75">
      <c r="A5" s="415">
        <v>1</v>
      </c>
      <c r="B5" s="415"/>
      <c r="C5" s="415"/>
      <c r="D5" s="415"/>
    </row>
    <row r="6" spans="1:4" ht="15.75">
      <c r="A6" s="415">
        <f>A5+1</f>
        <v>2</v>
      </c>
      <c r="B6" s="415"/>
      <c r="C6" s="415"/>
      <c r="D6" s="415"/>
    </row>
    <row r="7" spans="1:4" ht="15.75">
      <c r="A7" s="415">
        <f t="shared" ref="A7:A20" si="0">A6+1</f>
        <v>3</v>
      </c>
      <c r="B7" s="415"/>
      <c r="C7" s="415"/>
      <c r="D7" s="415"/>
    </row>
    <row r="8" spans="1:4" ht="15.75">
      <c r="A8" s="415">
        <f t="shared" si="0"/>
        <v>4</v>
      </c>
      <c r="B8" s="415"/>
      <c r="C8" s="415"/>
      <c r="D8" s="415"/>
    </row>
    <row r="9" spans="1:4" ht="15.75">
      <c r="A9" s="415">
        <f t="shared" si="0"/>
        <v>5</v>
      </c>
      <c r="B9" s="415"/>
      <c r="C9" s="415"/>
      <c r="D9" s="415"/>
    </row>
    <row r="10" spans="1:4" ht="15.75">
      <c r="A10" s="415">
        <f t="shared" si="0"/>
        <v>6</v>
      </c>
      <c r="B10" s="415"/>
      <c r="C10" s="415"/>
      <c r="D10" s="415"/>
    </row>
    <row r="11" spans="1:4" ht="15.75">
      <c r="A11" s="415">
        <f t="shared" si="0"/>
        <v>7</v>
      </c>
      <c r="B11" s="415"/>
      <c r="C11" s="415"/>
      <c r="D11" s="415"/>
    </row>
    <row r="12" spans="1:4" ht="15.75">
      <c r="A12" s="415">
        <f t="shared" si="0"/>
        <v>8</v>
      </c>
      <c r="B12" s="415"/>
      <c r="C12" s="415"/>
      <c r="D12" s="415"/>
    </row>
    <row r="13" spans="1:4" ht="15.75">
      <c r="A13" s="415">
        <f t="shared" si="0"/>
        <v>9</v>
      </c>
      <c r="B13" s="415"/>
      <c r="C13" s="415"/>
      <c r="D13" s="415"/>
    </row>
    <row r="14" spans="1:4" ht="15.75">
      <c r="A14" s="415">
        <f t="shared" si="0"/>
        <v>10</v>
      </c>
      <c r="B14" s="415"/>
      <c r="C14" s="415"/>
      <c r="D14" s="415"/>
    </row>
    <row r="15" spans="1:4" ht="15.75">
      <c r="A15" s="415">
        <f t="shared" si="0"/>
        <v>11</v>
      </c>
      <c r="B15" s="415"/>
      <c r="C15" s="415"/>
      <c r="D15" s="415"/>
    </row>
    <row r="16" spans="1:4" ht="15.75">
      <c r="A16" s="415">
        <f t="shared" si="0"/>
        <v>12</v>
      </c>
      <c r="B16" s="415"/>
      <c r="C16" s="415"/>
      <c r="D16" s="415"/>
    </row>
    <row r="17" spans="1:4" ht="15.75">
      <c r="A17" s="415">
        <f t="shared" si="0"/>
        <v>13</v>
      </c>
      <c r="B17" s="415"/>
      <c r="C17" s="415"/>
      <c r="D17" s="415"/>
    </row>
    <row r="18" spans="1:4" ht="15.75">
      <c r="A18" s="415">
        <f t="shared" si="0"/>
        <v>14</v>
      </c>
      <c r="B18" s="415"/>
      <c r="C18" s="415"/>
      <c r="D18" s="415"/>
    </row>
    <row r="19" spans="1:4" ht="15.75">
      <c r="A19" s="415">
        <f t="shared" si="0"/>
        <v>15</v>
      </c>
      <c r="B19" s="415"/>
      <c r="C19" s="415"/>
      <c r="D19" s="415"/>
    </row>
    <row r="20" spans="1:4" ht="15.75">
      <c r="A20" s="415">
        <f t="shared" si="0"/>
        <v>16</v>
      </c>
      <c r="B20" s="415"/>
      <c r="C20" s="415"/>
      <c r="D20" s="415"/>
    </row>
    <row r="21" spans="1:4" ht="15.75">
      <c r="A21" s="577" t="s">
        <v>11</v>
      </c>
      <c r="B21" s="578"/>
      <c r="C21" s="579">
        <f>SUM(D5:D20)</f>
        <v>0</v>
      </c>
      <c r="D21" s="580"/>
    </row>
  </sheetData>
  <sheetProtection algorithmName="SHA-512" hashValue="5dRob81ojXVtiaEauJSPWeMc9WmQSRpWl2OW5SU4ZLKPGIZLaFE8QEOee6z1ALJXoanzM6pWmqndbsymFKxuHA==" saltValue="LACEeVNU9+23HKdlGLzqNA==" spinCount="100000" sheet="1" objects="1" scenarios="1" formatCells="0" formatColumns="0" formatRows="0" insertRows="0" deleteRows="0"/>
  <mergeCells count="3">
    <mergeCell ref="A3:D3"/>
    <mergeCell ref="A21:B21"/>
    <mergeCell ref="C21:D21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workbookViewId="0">
      <selection activeCell="D16" sqref="D16"/>
    </sheetView>
  </sheetViews>
  <sheetFormatPr defaultRowHeight="15"/>
  <cols>
    <col min="1" max="1" width="9.140625" style="435"/>
    <col min="2" max="2" width="60.140625" style="439" customWidth="1"/>
    <col min="3" max="3" width="24" style="439" customWidth="1"/>
    <col min="4" max="15" width="18.140625" style="435" customWidth="1"/>
    <col min="16" max="16384" width="9.140625" style="435"/>
  </cols>
  <sheetData>
    <row r="1" spans="1:15">
      <c r="A1" s="583" t="s">
        <v>714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</row>
    <row r="2" spans="1:15">
      <c r="A2" s="587" t="s">
        <v>679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</row>
    <row r="3" spans="1:15">
      <c r="A3" s="581" t="s">
        <v>3</v>
      </c>
      <c r="B3" s="588" t="s">
        <v>680</v>
      </c>
      <c r="C3" s="584" t="s">
        <v>717</v>
      </c>
      <c r="D3" s="582" t="s">
        <v>681</v>
      </c>
      <c r="E3" s="582"/>
      <c r="F3" s="582"/>
      <c r="G3" s="582"/>
      <c r="H3" s="582" t="s">
        <v>682</v>
      </c>
      <c r="I3" s="582"/>
      <c r="J3" s="582"/>
      <c r="K3" s="582"/>
      <c r="L3" s="582" t="s">
        <v>683</v>
      </c>
      <c r="M3" s="582"/>
      <c r="N3" s="582"/>
      <c r="O3" s="582"/>
    </row>
    <row r="4" spans="1:15">
      <c r="A4" s="581"/>
      <c r="B4" s="588"/>
      <c r="C4" s="585"/>
      <c r="D4" s="581" t="s">
        <v>132</v>
      </c>
      <c r="E4" s="581"/>
      <c r="F4" s="581" t="s">
        <v>284</v>
      </c>
      <c r="G4" s="581"/>
      <c r="H4" s="581" t="s">
        <v>132</v>
      </c>
      <c r="I4" s="581"/>
      <c r="J4" s="581" t="s">
        <v>284</v>
      </c>
      <c r="K4" s="581"/>
      <c r="L4" s="581" t="s">
        <v>132</v>
      </c>
      <c r="M4" s="581"/>
      <c r="N4" s="581" t="s">
        <v>284</v>
      </c>
      <c r="O4" s="581"/>
    </row>
    <row r="5" spans="1:15" s="439" customFormat="1" ht="30">
      <c r="A5" s="581"/>
      <c r="B5" s="588"/>
      <c r="C5" s="586"/>
      <c r="D5" s="440" t="str">
        <f>"1 полугодие "&amp;'Пр6 Справочник'!B8&amp;" года"</f>
        <v>1 полугодие 2017 года</v>
      </c>
      <c r="E5" s="440" t="str">
        <f>"2 полугодие "&amp;'Пр6 Справочник'!B8&amp;" года"</f>
        <v>2 полугодие 2017 года</v>
      </c>
      <c r="F5" s="440" t="str">
        <f>"1 полугодие "&amp;'Пр6 Справочник'!B8&amp;" года"</f>
        <v>1 полугодие 2017 года</v>
      </c>
      <c r="G5" s="440" t="str">
        <f>"2 полугодие "&amp;'Пр6 Справочник'!B8&amp;" года"</f>
        <v>2 полугодие 2017 года</v>
      </c>
      <c r="H5" s="440" t="str">
        <f>"1 полугодие "&amp;'Пр6 Справочник'!B8&amp;" года"</f>
        <v>1 полугодие 2017 года</v>
      </c>
      <c r="I5" s="440" t="str">
        <f>"2 полугодие "&amp;'Пр6 Справочник'!B8&amp;" года"</f>
        <v>2 полугодие 2017 года</v>
      </c>
      <c r="J5" s="440" t="str">
        <f>"1 полугодие "&amp;'Пр6 Справочник'!B8&amp;" года"</f>
        <v>1 полугодие 2017 года</v>
      </c>
      <c r="K5" s="440" t="str">
        <f>"2 полугодие "&amp;'Пр6 Справочник'!B8&amp;" года"</f>
        <v>2 полугодие 2017 года</v>
      </c>
      <c r="L5" s="440" t="str">
        <f>"1 полугодие "&amp;'Пр6 Справочник'!B8&amp;" года"</f>
        <v>1 полугодие 2017 года</v>
      </c>
      <c r="M5" s="440" t="str">
        <f>"2 полугодие "&amp;'Пр6 Справочник'!B8&amp;" года"</f>
        <v>2 полугодие 2017 года</v>
      </c>
      <c r="N5" s="440" t="str">
        <f>"1 полугодие "&amp;'Пр6 Справочник'!B8&amp;" года"</f>
        <v>1 полугодие 2017 года</v>
      </c>
      <c r="O5" s="440" t="str">
        <f>"2 полугодие "&amp;'Пр6 Справочник'!B8&amp;" года"</f>
        <v>2 полугодие 2017 года</v>
      </c>
    </row>
    <row r="6" spans="1:15">
      <c r="A6" s="436">
        <v>1</v>
      </c>
      <c r="B6" s="437" t="s">
        <v>684</v>
      </c>
      <c r="C6" s="441"/>
      <c r="D6" s="442"/>
      <c r="E6" s="442"/>
      <c r="F6" s="442"/>
      <c r="G6" s="442"/>
      <c r="H6" s="442"/>
      <c r="I6" s="442"/>
      <c r="J6" s="442"/>
      <c r="K6" s="442"/>
      <c r="L6" s="438">
        <f>D6-H6</f>
        <v>0</v>
      </c>
      <c r="M6" s="438">
        <f>E6-I6</f>
        <v>0</v>
      </c>
      <c r="N6" s="438">
        <f>F6-J6</f>
        <v>0</v>
      </c>
      <c r="O6" s="438">
        <f>G6-K6</f>
        <v>0</v>
      </c>
    </row>
    <row r="7" spans="1:15">
      <c r="A7" s="436">
        <v>2</v>
      </c>
      <c r="B7" s="437" t="s">
        <v>685</v>
      </c>
      <c r="C7" s="441"/>
      <c r="D7" s="442"/>
      <c r="E7" s="442"/>
      <c r="F7" s="442"/>
      <c r="G7" s="442"/>
      <c r="H7" s="442"/>
      <c r="I7" s="442"/>
      <c r="J7" s="442"/>
      <c r="K7" s="442"/>
      <c r="L7" s="438">
        <f t="shared" ref="L7:L42" si="0">D7-H7</f>
        <v>0</v>
      </c>
      <c r="M7" s="438">
        <f t="shared" ref="M7:M42" si="1">E7-I7</f>
        <v>0</v>
      </c>
      <c r="N7" s="438">
        <f t="shared" ref="N7:N42" si="2">F7-J7</f>
        <v>0</v>
      </c>
      <c r="O7" s="438">
        <f t="shared" ref="O7:O42" si="3">G7-K7</f>
        <v>0</v>
      </c>
    </row>
    <row r="8" spans="1:15">
      <c r="A8" s="436">
        <v>3</v>
      </c>
      <c r="B8" s="437" t="s">
        <v>686</v>
      </c>
      <c r="C8" s="441"/>
      <c r="D8" s="442"/>
      <c r="E8" s="442"/>
      <c r="F8" s="442"/>
      <c r="G8" s="442"/>
      <c r="H8" s="442"/>
      <c r="I8" s="442"/>
      <c r="J8" s="442"/>
      <c r="K8" s="442"/>
      <c r="L8" s="438">
        <f t="shared" si="0"/>
        <v>0</v>
      </c>
      <c r="M8" s="438">
        <f t="shared" si="1"/>
        <v>0</v>
      </c>
      <c r="N8" s="438">
        <f t="shared" si="2"/>
        <v>0</v>
      </c>
      <c r="O8" s="438">
        <f t="shared" si="3"/>
        <v>0</v>
      </c>
    </row>
    <row r="9" spans="1:15" ht="30">
      <c r="A9" s="436">
        <v>4</v>
      </c>
      <c r="B9" s="437" t="s">
        <v>687</v>
      </c>
      <c r="C9" s="441"/>
      <c r="D9" s="442"/>
      <c r="E9" s="442"/>
      <c r="F9" s="442"/>
      <c r="G9" s="442"/>
      <c r="H9" s="442"/>
      <c r="I9" s="442"/>
      <c r="J9" s="442"/>
      <c r="K9" s="442"/>
      <c r="L9" s="438">
        <f t="shared" si="0"/>
        <v>0</v>
      </c>
      <c r="M9" s="438">
        <f t="shared" si="1"/>
        <v>0</v>
      </c>
      <c r="N9" s="438">
        <f t="shared" si="2"/>
        <v>0</v>
      </c>
      <c r="O9" s="438">
        <f t="shared" si="3"/>
        <v>0</v>
      </c>
    </row>
    <row r="10" spans="1:15" ht="30">
      <c r="A10" s="436">
        <v>5</v>
      </c>
      <c r="B10" s="437" t="s">
        <v>688</v>
      </c>
      <c r="C10" s="441"/>
      <c r="D10" s="442"/>
      <c r="E10" s="442"/>
      <c r="F10" s="442"/>
      <c r="G10" s="442"/>
      <c r="H10" s="442"/>
      <c r="I10" s="442"/>
      <c r="J10" s="442"/>
      <c r="K10" s="442"/>
      <c r="L10" s="438">
        <f t="shared" si="0"/>
        <v>0</v>
      </c>
      <c r="M10" s="438">
        <f t="shared" si="1"/>
        <v>0</v>
      </c>
      <c r="N10" s="438">
        <f t="shared" si="2"/>
        <v>0</v>
      </c>
      <c r="O10" s="438">
        <f t="shared" si="3"/>
        <v>0</v>
      </c>
    </row>
    <row r="11" spans="1:15" ht="30">
      <c r="A11" s="436">
        <v>6</v>
      </c>
      <c r="B11" s="437" t="s">
        <v>689</v>
      </c>
      <c r="C11" s="441"/>
      <c r="D11" s="442"/>
      <c r="E11" s="442"/>
      <c r="F11" s="442"/>
      <c r="G11" s="442"/>
      <c r="H11" s="442"/>
      <c r="I11" s="442"/>
      <c r="J11" s="442"/>
      <c r="K11" s="442"/>
      <c r="L11" s="438">
        <f t="shared" si="0"/>
        <v>0</v>
      </c>
      <c r="M11" s="438">
        <f t="shared" si="1"/>
        <v>0</v>
      </c>
      <c r="N11" s="438">
        <f t="shared" si="2"/>
        <v>0</v>
      </c>
      <c r="O11" s="438">
        <f t="shared" si="3"/>
        <v>0</v>
      </c>
    </row>
    <row r="12" spans="1:15">
      <c r="A12" s="436">
        <v>7</v>
      </c>
      <c r="B12" s="437" t="s">
        <v>690</v>
      </c>
      <c r="C12" s="441"/>
      <c r="D12" s="442"/>
      <c r="E12" s="442"/>
      <c r="F12" s="442"/>
      <c r="G12" s="442"/>
      <c r="H12" s="442"/>
      <c r="I12" s="442"/>
      <c r="J12" s="442"/>
      <c r="K12" s="442"/>
      <c r="L12" s="438">
        <f t="shared" si="0"/>
        <v>0</v>
      </c>
      <c r="M12" s="438">
        <f t="shared" si="1"/>
        <v>0</v>
      </c>
      <c r="N12" s="438">
        <f t="shared" si="2"/>
        <v>0</v>
      </c>
      <c r="O12" s="438">
        <f t="shared" si="3"/>
        <v>0</v>
      </c>
    </row>
    <row r="13" spans="1:15">
      <c r="A13" s="436">
        <v>8</v>
      </c>
      <c r="B13" s="437" t="s">
        <v>691</v>
      </c>
      <c r="C13" s="441"/>
      <c r="D13" s="442"/>
      <c r="E13" s="442"/>
      <c r="F13" s="442"/>
      <c r="G13" s="442"/>
      <c r="H13" s="442"/>
      <c r="I13" s="442"/>
      <c r="J13" s="442"/>
      <c r="K13" s="442"/>
      <c r="L13" s="438">
        <f t="shared" si="0"/>
        <v>0</v>
      </c>
      <c r="M13" s="438">
        <f t="shared" si="1"/>
        <v>0</v>
      </c>
      <c r="N13" s="438">
        <f t="shared" si="2"/>
        <v>0</v>
      </c>
      <c r="O13" s="438">
        <f t="shared" si="3"/>
        <v>0</v>
      </c>
    </row>
    <row r="14" spans="1:15">
      <c r="A14" s="436">
        <v>9</v>
      </c>
      <c r="B14" s="437" t="s">
        <v>692</v>
      </c>
      <c r="C14" s="441"/>
      <c r="D14" s="442"/>
      <c r="E14" s="442"/>
      <c r="F14" s="442"/>
      <c r="G14" s="442"/>
      <c r="H14" s="442"/>
      <c r="I14" s="442"/>
      <c r="J14" s="442"/>
      <c r="K14" s="442"/>
      <c r="L14" s="438">
        <f t="shared" si="0"/>
        <v>0</v>
      </c>
      <c r="M14" s="438">
        <f t="shared" si="1"/>
        <v>0</v>
      </c>
      <c r="N14" s="438">
        <f t="shared" si="2"/>
        <v>0</v>
      </c>
      <c r="O14" s="438">
        <f t="shared" si="3"/>
        <v>0</v>
      </c>
    </row>
    <row r="15" spans="1:15">
      <c r="A15" s="436">
        <v>10</v>
      </c>
      <c r="B15" s="437" t="s">
        <v>693</v>
      </c>
      <c r="C15" s="441"/>
      <c r="D15" s="442"/>
      <c r="E15" s="442"/>
      <c r="F15" s="442"/>
      <c r="G15" s="442"/>
      <c r="H15" s="442"/>
      <c r="I15" s="442"/>
      <c r="J15" s="442"/>
      <c r="K15" s="442"/>
      <c r="L15" s="438">
        <f t="shared" si="0"/>
        <v>0</v>
      </c>
      <c r="M15" s="438">
        <f t="shared" si="1"/>
        <v>0</v>
      </c>
      <c r="N15" s="438">
        <f t="shared" si="2"/>
        <v>0</v>
      </c>
      <c r="O15" s="438">
        <f t="shared" si="3"/>
        <v>0</v>
      </c>
    </row>
    <row r="16" spans="1:15">
      <c r="A16" s="436">
        <v>11</v>
      </c>
      <c r="B16" s="437" t="s">
        <v>694</v>
      </c>
      <c r="C16" s="441"/>
      <c r="D16" s="442"/>
      <c r="E16" s="442"/>
      <c r="F16" s="442"/>
      <c r="G16" s="442"/>
      <c r="H16" s="442"/>
      <c r="I16" s="442"/>
      <c r="J16" s="442"/>
      <c r="K16" s="442"/>
      <c r="L16" s="438">
        <f t="shared" si="0"/>
        <v>0</v>
      </c>
      <c r="M16" s="438">
        <f t="shared" si="1"/>
        <v>0</v>
      </c>
      <c r="N16" s="438">
        <f t="shared" si="2"/>
        <v>0</v>
      </c>
      <c r="O16" s="438">
        <f t="shared" si="3"/>
        <v>0</v>
      </c>
    </row>
    <row r="17" spans="1:15">
      <c r="A17" s="436">
        <v>12</v>
      </c>
      <c r="B17" s="437" t="s">
        <v>695</v>
      </c>
      <c r="C17" s="441"/>
      <c r="D17" s="442"/>
      <c r="E17" s="442"/>
      <c r="F17" s="442"/>
      <c r="G17" s="442"/>
      <c r="H17" s="442"/>
      <c r="I17" s="442"/>
      <c r="J17" s="442"/>
      <c r="K17" s="442"/>
      <c r="L17" s="438">
        <f t="shared" si="0"/>
        <v>0</v>
      </c>
      <c r="M17" s="438">
        <f t="shared" si="1"/>
        <v>0</v>
      </c>
      <c r="N17" s="438">
        <f t="shared" si="2"/>
        <v>0</v>
      </c>
      <c r="O17" s="438">
        <f t="shared" si="3"/>
        <v>0</v>
      </c>
    </row>
    <row r="18" spans="1:15">
      <c r="A18" s="436">
        <v>13</v>
      </c>
      <c r="B18" s="437" t="s">
        <v>696</v>
      </c>
      <c r="C18" s="441"/>
      <c r="D18" s="442"/>
      <c r="E18" s="442"/>
      <c r="F18" s="442"/>
      <c r="G18" s="442"/>
      <c r="H18" s="442"/>
      <c r="I18" s="442"/>
      <c r="J18" s="442"/>
      <c r="K18" s="442"/>
      <c r="L18" s="438">
        <f t="shared" si="0"/>
        <v>0</v>
      </c>
      <c r="M18" s="438">
        <f t="shared" si="1"/>
        <v>0</v>
      </c>
      <c r="N18" s="438">
        <f t="shared" si="2"/>
        <v>0</v>
      </c>
      <c r="O18" s="438">
        <f t="shared" si="3"/>
        <v>0</v>
      </c>
    </row>
    <row r="19" spans="1:15">
      <c r="A19" s="436">
        <v>14</v>
      </c>
      <c r="B19" s="437" t="s">
        <v>697</v>
      </c>
      <c r="C19" s="441"/>
      <c r="D19" s="442"/>
      <c r="E19" s="442"/>
      <c r="F19" s="442"/>
      <c r="G19" s="442"/>
      <c r="H19" s="442"/>
      <c r="I19" s="442"/>
      <c r="J19" s="442"/>
      <c r="K19" s="442"/>
      <c r="L19" s="438">
        <f t="shared" si="0"/>
        <v>0</v>
      </c>
      <c r="M19" s="438">
        <f t="shared" si="1"/>
        <v>0</v>
      </c>
      <c r="N19" s="438">
        <f t="shared" si="2"/>
        <v>0</v>
      </c>
      <c r="O19" s="438">
        <f t="shared" si="3"/>
        <v>0</v>
      </c>
    </row>
    <row r="20" spans="1:15" ht="30">
      <c r="A20" s="436">
        <v>15</v>
      </c>
      <c r="B20" s="437" t="s">
        <v>698</v>
      </c>
      <c r="C20" s="441"/>
      <c r="D20" s="442"/>
      <c r="E20" s="442"/>
      <c r="F20" s="442"/>
      <c r="G20" s="442"/>
      <c r="H20" s="442"/>
      <c r="I20" s="442"/>
      <c r="J20" s="442"/>
      <c r="K20" s="442"/>
      <c r="L20" s="438">
        <f t="shared" si="0"/>
        <v>0</v>
      </c>
      <c r="M20" s="438">
        <f t="shared" si="1"/>
        <v>0</v>
      </c>
      <c r="N20" s="438">
        <f t="shared" si="2"/>
        <v>0</v>
      </c>
      <c r="O20" s="438">
        <f t="shared" si="3"/>
        <v>0</v>
      </c>
    </row>
    <row r="21" spans="1:15" ht="30">
      <c r="A21" s="436">
        <v>16</v>
      </c>
      <c r="B21" s="437" t="s">
        <v>699</v>
      </c>
      <c r="C21" s="441"/>
      <c r="D21" s="442"/>
      <c r="E21" s="442"/>
      <c r="F21" s="442"/>
      <c r="G21" s="442"/>
      <c r="H21" s="442"/>
      <c r="I21" s="442"/>
      <c r="J21" s="442"/>
      <c r="K21" s="442"/>
      <c r="L21" s="438">
        <f t="shared" si="0"/>
        <v>0</v>
      </c>
      <c r="M21" s="438">
        <f t="shared" si="1"/>
        <v>0</v>
      </c>
      <c r="N21" s="438">
        <f t="shared" si="2"/>
        <v>0</v>
      </c>
      <c r="O21" s="438">
        <f t="shared" si="3"/>
        <v>0</v>
      </c>
    </row>
    <row r="22" spans="1:15" ht="30">
      <c r="A22" s="436">
        <v>17</v>
      </c>
      <c r="B22" s="437" t="s">
        <v>700</v>
      </c>
      <c r="C22" s="441"/>
      <c r="D22" s="442"/>
      <c r="E22" s="442"/>
      <c r="F22" s="442"/>
      <c r="G22" s="442"/>
      <c r="H22" s="442"/>
      <c r="I22" s="442"/>
      <c r="J22" s="442"/>
      <c r="K22" s="442"/>
      <c r="L22" s="438">
        <f t="shared" si="0"/>
        <v>0</v>
      </c>
      <c r="M22" s="438">
        <f t="shared" si="1"/>
        <v>0</v>
      </c>
      <c r="N22" s="438">
        <f t="shared" si="2"/>
        <v>0</v>
      </c>
      <c r="O22" s="438">
        <f t="shared" si="3"/>
        <v>0</v>
      </c>
    </row>
    <row r="23" spans="1:15" ht="30">
      <c r="A23" s="436">
        <v>18</v>
      </c>
      <c r="B23" s="437" t="s">
        <v>701</v>
      </c>
      <c r="C23" s="441"/>
      <c r="D23" s="442"/>
      <c r="E23" s="442"/>
      <c r="F23" s="442"/>
      <c r="G23" s="442"/>
      <c r="H23" s="442"/>
      <c r="I23" s="442"/>
      <c r="J23" s="442"/>
      <c r="K23" s="442"/>
      <c r="L23" s="438">
        <f t="shared" si="0"/>
        <v>0</v>
      </c>
      <c r="M23" s="438">
        <f t="shared" si="1"/>
        <v>0</v>
      </c>
      <c r="N23" s="438">
        <f t="shared" si="2"/>
        <v>0</v>
      </c>
      <c r="O23" s="438">
        <f t="shared" si="3"/>
        <v>0</v>
      </c>
    </row>
    <row r="24" spans="1:15">
      <c r="A24" s="436">
        <v>19</v>
      </c>
      <c r="B24" s="437" t="s">
        <v>702</v>
      </c>
      <c r="C24" s="441"/>
      <c r="D24" s="442"/>
      <c r="E24" s="442"/>
      <c r="F24" s="442"/>
      <c r="G24" s="442"/>
      <c r="H24" s="442"/>
      <c r="I24" s="442"/>
      <c r="J24" s="442"/>
      <c r="K24" s="442"/>
      <c r="L24" s="438">
        <f t="shared" si="0"/>
        <v>0</v>
      </c>
      <c r="M24" s="438">
        <f t="shared" si="1"/>
        <v>0</v>
      </c>
      <c r="N24" s="438">
        <f t="shared" si="2"/>
        <v>0</v>
      </c>
      <c r="O24" s="438">
        <f t="shared" si="3"/>
        <v>0</v>
      </c>
    </row>
    <row r="25" spans="1:15" ht="30">
      <c r="A25" s="436">
        <v>20</v>
      </c>
      <c r="B25" s="437" t="s">
        <v>703</v>
      </c>
      <c r="C25" s="441"/>
      <c r="D25" s="442"/>
      <c r="E25" s="442"/>
      <c r="F25" s="442"/>
      <c r="G25" s="442"/>
      <c r="H25" s="442"/>
      <c r="I25" s="442"/>
      <c r="J25" s="442"/>
      <c r="K25" s="442"/>
      <c r="L25" s="438">
        <f t="shared" si="0"/>
        <v>0</v>
      </c>
      <c r="M25" s="438">
        <f t="shared" si="1"/>
        <v>0</v>
      </c>
      <c r="N25" s="438">
        <f t="shared" si="2"/>
        <v>0</v>
      </c>
      <c r="O25" s="438">
        <f t="shared" si="3"/>
        <v>0</v>
      </c>
    </row>
    <row r="26" spans="1:15">
      <c r="A26" s="436">
        <v>21</v>
      </c>
      <c r="B26" s="437" t="s">
        <v>704</v>
      </c>
      <c r="C26" s="441"/>
      <c r="D26" s="442"/>
      <c r="E26" s="442"/>
      <c r="F26" s="442"/>
      <c r="G26" s="442"/>
      <c r="H26" s="442"/>
      <c r="I26" s="442"/>
      <c r="J26" s="442"/>
      <c r="K26" s="442"/>
      <c r="L26" s="438">
        <f t="shared" si="0"/>
        <v>0</v>
      </c>
      <c r="M26" s="438">
        <f t="shared" si="1"/>
        <v>0</v>
      </c>
      <c r="N26" s="438">
        <f t="shared" si="2"/>
        <v>0</v>
      </c>
      <c r="O26" s="438">
        <f t="shared" si="3"/>
        <v>0</v>
      </c>
    </row>
    <row r="27" spans="1:15">
      <c r="A27" s="436">
        <v>22</v>
      </c>
      <c r="B27" s="437" t="s">
        <v>705</v>
      </c>
      <c r="C27" s="441"/>
      <c r="D27" s="442"/>
      <c r="E27" s="442"/>
      <c r="F27" s="442"/>
      <c r="G27" s="442"/>
      <c r="H27" s="442"/>
      <c r="I27" s="442"/>
      <c r="J27" s="442"/>
      <c r="K27" s="442"/>
      <c r="L27" s="438">
        <f t="shared" si="0"/>
        <v>0</v>
      </c>
      <c r="M27" s="438">
        <f t="shared" si="1"/>
        <v>0</v>
      </c>
      <c r="N27" s="438">
        <f t="shared" si="2"/>
        <v>0</v>
      </c>
      <c r="O27" s="438">
        <f t="shared" si="3"/>
        <v>0</v>
      </c>
    </row>
    <row r="28" spans="1:15">
      <c r="A28" s="436">
        <v>23</v>
      </c>
      <c r="B28" s="437" t="s">
        <v>706</v>
      </c>
      <c r="C28" s="441"/>
      <c r="D28" s="442"/>
      <c r="E28" s="442"/>
      <c r="F28" s="442"/>
      <c r="G28" s="442"/>
      <c r="H28" s="442"/>
      <c r="I28" s="442"/>
      <c r="J28" s="442"/>
      <c r="K28" s="442"/>
      <c r="L28" s="438">
        <f t="shared" si="0"/>
        <v>0</v>
      </c>
      <c r="M28" s="438">
        <f t="shared" si="1"/>
        <v>0</v>
      </c>
      <c r="N28" s="438">
        <f t="shared" si="2"/>
        <v>0</v>
      </c>
      <c r="O28" s="438">
        <f t="shared" si="3"/>
        <v>0</v>
      </c>
    </row>
    <row r="29" spans="1:15">
      <c r="A29" s="436">
        <v>24</v>
      </c>
      <c r="B29" s="437" t="s">
        <v>707</v>
      </c>
      <c r="C29" s="441"/>
      <c r="D29" s="442"/>
      <c r="E29" s="442"/>
      <c r="F29" s="442"/>
      <c r="G29" s="442"/>
      <c r="H29" s="442"/>
      <c r="I29" s="442"/>
      <c r="J29" s="442"/>
      <c r="K29" s="442"/>
      <c r="L29" s="438">
        <f t="shared" si="0"/>
        <v>0</v>
      </c>
      <c r="M29" s="438">
        <f t="shared" si="1"/>
        <v>0</v>
      </c>
      <c r="N29" s="438">
        <f t="shared" si="2"/>
        <v>0</v>
      </c>
      <c r="O29" s="438">
        <f t="shared" si="3"/>
        <v>0</v>
      </c>
    </row>
    <row r="30" spans="1:15">
      <c r="A30" s="436">
        <v>25</v>
      </c>
      <c r="B30" s="437" t="s">
        <v>715</v>
      </c>
      <c r="C30" s="441"/>
      <c r="D30" s="442"/>
      <c r="E30" s="442"/>
      <c r="F30" s="442"/>
      <c r="G30" s="442"/>
      <c r="H30" s="442"/>
      <c r="I30" s="442"/>
      <c r="J30" s="442"/>
      <c r="K30" s="442"/>
      <c r="L30" s="438">
        <f>D30-H30</f>
        <v>0</v>
      </c>
      <c r="M30" s="438">
        <f t="shared" si="1"/>
        <v>0</v>
      </c>
      <c r="N30" s="438">
        <f t="shared" si="2"/>
        <v>0</v>
      </c>
      <c r="O30" s="438">
        <f t="shared" si="3"/>
        <v>0</v>
      </c>
    </row>
    <row r="31" spans="1:15">
      <c r="A31" s="436">
        <v>26</v>
      </c>
      <c r="B31" s="437" t="s">
        <v>708</v>
      </c>
      <c r="C31" s="441"/>
      <c r="D31" s="442"/>
      <c r="E31" s="442"/>
      <c r="F31" s="442"/>
      <c r="G31" s="442"/>
      <c r="H31" s="442"/>
      <c r="I31" s="442"/>
      <c r="J31" s="442"/>
      <c r="K31" s="442"/>
      <c r="L31" s="438">
        <f t="shared" si="0"/>
        <v>0</v>
      </c>
      <c r="M31" s="438">
        <f t="shared" si="1"/>
        <v>0</v>
      </c>
      <c r="N31" s="438">
        <f t="shared" si="2"/>
        <v>0</v>
      </c>
      <c r="O31" s="438">
        <f t="shared" si="3"/>
        <v>0</v>
      </c>
    </row>
    <row r="32" spans="1:15">
      <c r="A32" s="436">
        <v>27</v>
      </c>
      <c r="B32" s="437" t="s">
        <v>709</v>
      </c>
      <c r="C32" s="441"/>
      <c r="D32" s="442"/>
      <c r="E32" s="442"/>
      <c r="F32" s="442"/>
      <c r="G32" s="442"/>
      <c r="H32" s="442"/>
      <c r="I32" s="442"/>
      <c r="J32" s="442"/>
      <c r="K32" s="442"/>
      <c r="L32" s="438">
        <f t="shared" si="0"/>
        <v>0</v>
      </c>
      <c r="M32" s="438">
        <f t="shared" si="1"/>
        <v>0</v>
      </c>
      <c r="N32" s="438">
        <f t="shared" si="2"/>
        <v>0</v>
      </c>
      <c r="O32" s="438">
        <f t="shared" si="3"/>
        <v>0</v>
      </c>
    </row>
    <row r="33" spans="1:15">
      <c r="A33" s="436">
        <v>28</v>
      </c>
      <c r="B33" s="437" t="s">
        <v>710</v>
      </c>
      <c r="C33" s="441"/>
      <c r="D33" s="442"/>
      <c r="E33" s="442"/>
      <c r="F33" s="442"/>
      <c r="G33" s="442"/>
      <c r="H33" s="442"/>
      <c r="I33" s="442"/>
      <c r="J33" s="442"/>
      <c r="K33" s="442"/>
      <c r="L33" s="438">
        <f t="shared" si="0"/>
        <v>0</v>
      </c>
      <c r="M33" s="438">
        <f t="shared" si="1"/>
        <v>0</v>
      </c>
      <c r="N33" s="438">
        <f t="shared" si="2"/>
        <v>0</v>
      </c>
      <c r="O33" s="438">
        <f t="shared" si="3"/>
        <v>0</v>
      </c>
    </row>
    <row r="34" spans="1:15">
      <c r="A34" s="436">
        <v>29</v>
      </c>
      <c r="B34" s="437" t="s">
        <v>711</v>
      </c>
      <c r="C34" s="441"/>
      <c r="D34" s="442"/>
      <c r="E34" s="442"/>
      <c r="F34" s="442"/>
      <c r="G34" s="442"/>
      <c r="H34" s="442"/>
      <c r="I34" s="442"/>
      <c r="J34" s="442"/>
      <c r="K34" s="442"/>
      <c r="L34" s="438">
        <f t="shared" si="0"/>
        <v>0</v>
      </c>
      <c r="M34" s="438">
        <f t="shared" si="1"/>
        <v>0</v>
      </c>
      <c r="N34" s="438">
        <f t="shared" si="2"/>
        <v>0</v>
      </c>
      <c r="O34" s="438">
        <f t="shared" si="3"/>
        <v>0</v>
      </c>
    </row>
    <row r="35" spans="1:15">
      <c r="A35" s="436">
        <v>30</v>
      </c>
      <c r="B35" s="437" t="s">
        <v>712</v>
      </c>
      <c r="C35" s="441"/>
      <c r="D35" s="442"/>
      <c r="E35" s="442"/>
      <c r="F35" s="442"/>
      <c r="G35" s="442"/>
      <c r="H35" s="442"/>
      <c r="I35" s="442"/>
      <c r="J35" s="442"/>
      <c r="K35" s="442"/>
      <c r="L35" s="438">
        <f t="shared" si="0"/>
        <v>0</v>
      </c>
      <c r="M35" s="438">
        <f t="shared" si="1"/>
        <v>0</v>
      </c>
      <c r="N35" s="438">
        <f t="shared" si="2"/>
        <v>0</v>
      </c>
      <c r="O35" s="438">
        <f t="shared" si="3"/>
        <v>0</v>
      </c>
    </row>
    <row r="36" spans="1:15" ht="30">
      <c r="A36" s="436">
        <v>31</v>
      </c>
      <c r="B36" s="437" t="s">
        <v>716</v>
      </c>
      <c r="C36" s="441"/>
      <c r="D36" s="442"/>
      <c r="E36" s="442"/>
      <c r="F36" s="442"/>
      <c r="G36" s="442"/>
      <c r="H36" s="442"/>
      <c r="I36" s="442"/>
      <c r="J36" s="442"/>
      <c r="K36" s="442"/>
      <c r="L36" s="438">
        <f t="shared" si="0"/>
        <v>0</v>
      </c>
      <c r="M36" s="438">
        <f t="shared" si="1"/>
        <v>0</v>
      </c>
      <c r="N36" s="438">
        <f t="shared" si="2"/>
        <v>0</v>
      </c>
      <c r="O36" s="438">
        <f t="shared" si="3"/>
        <v>0</v>
      </c>
    </row>
    <row r="37" spans="1:15">
      <c r="A37" s="436">
        <v>32</v>
      </c>
      <c r="B37" s="437" t="s">
        <v>713</v>
      </c>
      <c r="C37" s="441"/>
      <c r="D37" s="442"/>
      <c r="E37" s="442"/>
      <c r="F37" s="442"/>
      <c r="G37" s="442"/>
      <c r="H37" s="442"/>
      <c r="I37" s="442"/>
      <c r="J37" s="442"/>
      <c r="K37" s="442"/>
      <c r="L37" s="438">
        <f t="shared" si="0"/>
        <v>0</v>
      </c>
      <c r="M37" s="438">
        <f t="shared" si="1"/>
        <v>0</v>
      </c>
      <c r="N37" s="438">
        <f t="shared" si="2"/>
        <v>0</v>
      </c>
      <c r="O37" s="438">
        <f t="shared" si="3"/>
        <v>0</v>
      </c>
    </row>
    <row r="38" spans="1:15">
      <c r="A38" s="464"/>
      <c r="B38" s="441"/>
      <c r="C38" s="441"/>
      <c r="D38" s="442"/>
      <c r="E38" s="442"/>
      <c r="F38" s="442"/>
      <c r="G38" s="442"/>
      <c r="H38" s="442"/>
      <c r="I38" s="442"/>
      <c r="J38" s="442"/>
      <c r="K38" s="442"/>
      <c r="L38" s="438">
        <f t="shared" si="0"/>
        <v>0</v>
      </c>
      <c r="M38" s="438">
        <f t="shared" si="1"/>
        <v>0</v>
      </c>
      <c r="N38" s="438">
        <f t="shared" si="2"/>
        <v>0</v>
      </c>
      <c r="O38" s="438">
        <f t="shared" si="3"/>
        <v>0</v>
      </c>
    </row>
    <row r="39" spans="1:15">
      <c r="A39" s="464"/>
      <c r="B39" s="441"/>
      <c r="C39" s="441"/>
      <c r="D39" s="442"/>
      <c r="E39" s="442"/>
      <c r="F39" s="442"/>
      <c r="G39" s="442"/>
      <c r="H39" s="442"/>
      <c r="I39" s="442"/>
      <c r="J39" s="442"/>
      <c r="K39" s="442"/>
      <c r="L39" s="438">
        <f t="shared" si="0"/>
        <v>0</v>
      </c>
      <c r="M39" s="438">
        <f t="shared" si="1"/>
        <v>0</v>
      </c>
      <c r="N39" s="438">
        <f t="shared" si="2"/>
        <v>0</v>
      </c>
      <c r="O39" s="438">
        <f t="shared" si="3"/>
        <v>0</v>
      </c>
    </row>
    <row r="40" spans="1:15">
      <c r="A40" s="464"/>
      <c r="B40" s="441"/>
      <c r="C40" s="441"/>
      <c r="D40" s="442"/>
      <c r="E40" s="442"/>
      <c r="F40" s="442"/>
      <c r="G40" s="442"/>
      <c r="H40" s="442"/>
      <c r="I40" s="442"/>
      <c r="J40" s="442"/>
      <c r="K40" s="442"/>
      <c r="L40" s="438">
        <f t="shared" si="0"/>
        <v>0</v>
      </c>
      <c r="M40" s="438">
        <f t="shared" si="1"/>
        <v>0</v>
      </c>
      <c r="N40" s="438">
        <f t="shared" si="2"/>
        <v>0</v>
      </c>
      <c r="O40" s="438">
        <f t="shared" si="3"/>
        <v>0</v>
      </c>
    </row>
    <row r="41" spans="1:15">
      <c r="A41" s="464"/>
      <c r="B41" s="441"/>
      <c r="C41" s="441"/>
      <c r="D41" s="442"/>
      <c r="E41" s="442"/>
      <c r="F41" s="442"/>
      <c r="G41" s="442"/>
      <c r="H41" s="442"/>
      <c r="I41" s="442"/>
      <c r="J41" s="442"/>
      <c r="K41" s="442"/>
      <c r="L41" s="438">
        <f t="shared" si="0"/>
        <v>0</v>
      </c>
      <c r="M41" s="438">
        <f t="shared" si="1"/>
        <v>0</v>
      </c>
      <c r="N41" s="438">
        <f t="shared" si="2"/>
        <v>0</v>
      </c>
      <c r="O41" s="438">
        <f t="shared" si="3"/>
        <v>0</v>
      </c>
    </row>
    <row r="42" spans="1:15">
      <c r="A42" s="464"/>
      <c r="B42" s="441"/>
      <c r="C42" s="441"/>
      <c r="D42" s="442"/>
      <c r="E42" s="442"/>
      <c r="F42" s="442"/>
      <c r="G42" s="442"/>
      <c r="H42" s="442"/>
      <c r="I42" s="442"/>
      <c r="J42" s="442"/>
      <c r="K42" s="442"/>
      <c r="L42" s="438">
        <f t="shared" si="0"/>
        <v>0</v>
      </c>
      <c r="M42" s="438">
        <f t="shared" si="1"/>
        <v>0</v>
      </c>
      <c r="N42" s="438">
        <f t="shared" si="2"/>
        <v>0</v>
      </c>
      <c r="O42" s="438">
        <f t="shared" si="3"/>
        <v>0</v>
      </c>
    </row>
    <row r="43" spans="1:15">
      <c r="A43" s="443"/>
      <c r="B43" s="444"/>
      <c r="C43" s="444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</row>
    <row r="44" spans="1:15">
      <c r="A44" s="443"/>
      <c r="B44" s="444"/>
      <c r="C44" s="444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</row>
    <row r="45" spans="1:15">
      <c r="A45" s="443"/>
      <c r="B45" s="444"/>
      <c r="C45" s="444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</row>
    <row r="46" spans="1:15">
      <c r="A46" s="443"/>
      <c r="B46" s="444"/>
      <c r="C46" s="444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</row>
    <row r="47" spans="1:15">
      <c r="A47" s="443"/>
      <c r="B47" s="444"/>
      <c r="C47" s="444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</row>
    <row r="48" spans="1:15">
      <c r="A48" s="443"/>
      <c r="B48" s="444"/>
      <c r="C48" s="444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</row>
    <row r="49" spans="1:15">
      <c r="A49" s="443"/>
      <c r="B49" s="444"/>
      <c r="C49" s="444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</row>
    <row r="50" spans="1:15">
      <c r="A50" s="443"/>
      <c r="B50" s="444"/>
      <c r="C50" s="444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</row>
    <row r="51" spans="1:15">
      <c r="A51" s="443"/>
      <c r="B51" s="444"/>
      <c r="C51" s="444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</row>
    <row r="52" spans="1:15">
      <c r="A52" s="443"/>
      <c r="B52" s="444"/>
      <c r="C52" s="444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</row>
    <row r="53" spans="1:15">
      <c r="A53" s="443"/>
      <c r="B53" s="444"/>
      <c r="C53" s="444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</row>
    <row r="54" spans="1:15">
      <c r="A54" s="443"/>
      <c r="B54" s="444"/>
      <c r="C54" s="444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</row>
    <row r="55" spans="1:15">
      <c r="A55" s="443"/>
      <c r="B55" s="444"/>
      <c r="C55" s="444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</row>
    <row r="56" spans="1:15">
      <c r="A56" s="443"/>
      <c r="B56" s="444"/>
      <c r="C56" s="444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</row>
    <row r="57" spans="1:15">
      <c r="A57" s="443"/>
      <c r="B57" s="444"/>
      <c r="C57" s="444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</row>
    <row r="58" spans="1:15">
      <c r="A58" s="443"/>
      <c r="B58" s="444"/>
      <c r="C58" s="444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</row>
    <row r="59" spans="1:15">
      <c r="A59" s="443"/>
      <c r="B59" s="444"/>
      <c r="C59" s="444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</row>
    <row r="60" spans="1:15">
      <c r="A60" s="443"/>
      <c r="B60" s="444"/>
      <c r="C60" s="444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</row>
    <row r="61" spans="1:15">
      <c r="A61" s="443"/>
      <c r="B61" s="444"/>
      <c r="C61" s="444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</row>
    <row r="62" spans="1:15">
      <c r="A62" s="443"/>
      <c r="B62" s="444"/>
      <c r="C62" s="444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</row>
    <row r="63" spans="1:15">
      <c r="A63" s="443"/>
      <c r="B63" s="444"/>
      <c r="C63" s="444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</row>
    <row r="64" spans="1:15">
      <c r="A64" s="443"/>
      <c r="B64" s="444"/>
      <c r="C64" s="444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</row>
    <row r="65" spans="1:15">
      <c r="A65" s="443"/>
      <c r="B65" s="444"/>
      <c r="C65" s="444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43"/>
    </row>
    <row r="66" spans="1:15">
      <c r="A66" s="443"/>
      <c r="B66" s="444"/>
      <c r="C66" s="444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</row>
    <row r="67" spans="1:15">
      <c r="A67" s="443"/>
      <c r="B67" s="444"/>
      <c r="C67" s="444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</row>
    <row r="68" spans="1:15">
      <c r="A68" s="443"/>
      <c r="B68" s="444"/>
      <c r="C68" s="444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</row>
    <row r="69" spans="1:15">
      <c r="A69" s="443"/>
      <c r="B69" s="444"/>
      <c r="C69" s="444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</row>
    <row r="70" spans="1:15">
      <c r="A70" s="443"/>
      <c r="B70" s="444"/>
      <c r="C70" s="444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</row>
    <row r="71" spans="1:15">
      <c r="A71" s="443"/>
      <c r="B71" s="444"/>
      <c r="C71" s="444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</row>
    <row r="72" spans="1:15">
      <c r="A72" s="443"/>
      <c r="B72" s="444"/>
      <c r="C72" s="444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</row>
    <row r="73" spans="1:15">
      <c r="A73" s="443"/>
      <c r="B73" s="444"/>
      <c r="C73" s="444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</row>
    <row r="74" spans="1:15">
      <c r="A74" s="443"/>
      <c r="B74" s="444"/>
      <c r="C74" s="444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</row>
    <row r="75" spans="1:15">
      <c r="A75" s="443"/>
      <c r="B75" s="444"/>
      <c r="C75" s="444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</row>
    <row r="76" spans="1:15">
      <c r="A76" s="443"/>
      <c r="B76" s="444"/>
      <c r="C76" s="444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</row>
    <row r="77" spans="1:15">
      <c r="A77" s="443"/>
      <c r="B77" s="444"/>
      <c r="C77" s="444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</row>
    <row r="78" spans="1:15">
      <c r="A78" s="443"/>
      <c r="B78" s="444"/>
      <c r="C78" s="444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</row>
    <row r="79" spans="1:15">
      <c r="A79" s="443"/>
      <c r="B79" s="444"/>
      <c r="C79" s="444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</row>
    <row r="80" spans="1:15">
      <c r="A80" s="443"/>
      <c r="B80" s="444"/>
      <c r="C80" s="444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</row>
    <row r="81" spans="1:15">
      <c r="A81" s="443"/>
      <c r="B81" s="444"/>
      <c r="C81" s="444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</row>
    <row r="82" spans="1:15">
      <c r="A82" s="443"/>
      <c r="B82" s="444"/>
      <c r="C82" s="444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</row>
    <row r="83" spans="1:15">
      <c r="A83" s="443"/>
      <c r="B83" s="444"/>
      <c r="C83" s="444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</row>
    <row r="84" spans="1:15">
      <c r="A84" s="443"/>
      <c r="B84" s="444"/>
      <c r="C84" s="444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</row>
    <row r="85" spans="1:15">
      <c r="A85" s="443"/>
      <c r="B85" s="444"/>
      <c r="C85" s="444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3"/>
      <c r="O85" s="443"/>
    </row>
    <row r="86" spans="1:15">
      <c r="A86" s="443"/>
      <c r="B86" s="444"/>
      <c r="C86" s="444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</row>
    <row r="87" spans="1:15">
      <c r="A87" s="443"/>
      <c r="B87" s="444"/>
      <c r="C87" s="444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</row>
    <row r="88" spans="1:15">
      <c r="A88" s="443"/>
      <c r="B88" s="444"/>
      <c r="C88" s="444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</row>
    <row r="89" spans="1:15">
      <c r="A89" s="443"/>
      <c r="B89" s="444"/>
      <c r="C89" s="444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</row>
    <row r="90" spans="1:15">
      <c r="A90" s="443"/>
      <c r="B90" s="444"/>
      <c r="C90" s="444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</row>
    <row r="91" spans="1:15">
      <c r="A91" s="443"/>
      <c r="B91" s="444"/>
      <c r="C91" s="444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</row>
    <row r="92" spans="1:15">
      <c r="A92" s="443"/>
      <c r="B92" s="444"/>
      <c r="C92" s="444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3"/>
      <c r="O92" s="443"/>
    </row>
    <row r="93" spans="1:15">
      <c r="A93" s="443"/>
      <c r="B93" s="444"/>
      <c r="C93" s="444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</row>
    <row r="94" spans="1:15">
      <c r="A94" s="443"/>
      <c r="B94" s="444"/>
      <c r="C94" s="444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</row>
    <row r="95" spans="1:15">
      <c r="A95" s="443"/>
      <c r="B95" s="444"/>
      <c r="C95" s="444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</row>
    <row r="96" spans="1:15">
      <c r="A96" s="443"/>
      <c r="B96" s="444"/>
      <c r="C96" s="444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</row>
    <row r="97" spans="1:15">
      <c r="A97" s="443"/>
      <c r="B97" s="444"/>
      <c r="C97" s="444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</row>
    <row r="98" spans="1:15">
      <c r="A98" s="443"/>
      <c r="B98" s="444"/>
      <c r="C98" s="444"/>
      <c r="D98" s="443"/>
      <c r="E98" s="443"/>
      <c r="F98" s="443"/>
      <c r="G98" s="443"/>
      <c r="H98" s="443"/>
      <c r="I98" s="443"/>
      <c r="J98" s="443"/>
      <c r="K98" s="443"/>
      <c r="L98" s="443"/>
      <c r="M98" s="443"/>
      <c r="N98" s="443"/>
      <c r="O98" s="443"/>
    </row>
    <row r="99" spans="1:15">
      <c r="A99" s="443"/>
      <c r="B99" s="444"/>
      <c r="C99" s="444"/>
      <c r="D99" s="443"/>
      <c r="E99" s="443"/>
      <c r="F99" s="443"/>
      <c r="G99" s="443"/>
      <c r="H99" s="443"/>
      <c r="I99" s="443"/>
      <c r="J99" s="443"/>
      <c r="K99" s="443"/>
      <c r="L99" s="443"/>
      <c r="M99" s="443"/>
      <c r="N99" s="443"/>
      <c r="O99" s="443"/>
    </row>
    <row r="100" spans="1:15">
      <c r="A100" s="443"/>
      <c r="B100" s="444"/>
      <c r="C100" s="444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3"/>
      <c r="O100" s="443"/>
    </row>
    <row r="101" spans="1:15">
      <c r="A101" s="443"/>
      <c r="B101" s="444"/>
      <c r="C101" s="444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</row>
    <row r="102" spans="1:15">
      <c r="A102" s="443"/>
      <c r="B102" s="444"/>
      <c r="C102" s="444"/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</row>
    <row r="103" spans="1:15">
      <c r="A103" s="443"/>
      <c r="B103" s="444"/>
      <c r="C103" s="444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</row>
  </sheetData>
  <sheetProtection algorithmName="SHA-512" hashValue="KUdOa8UKML50vGiKMdEHcpSP3SZlK97XQmoDmqGYbcwHunsIwhga6+yjv14yj8yZB33XN6yf8h4gLSgjGKw+HA==" saltValue="5YJ1jCeWvD17N2LjSmbXig==" spinCount="100000" sheet="1" objects="1" scenarios="1" formatCells="0" formatColumns="0" formatRows="0"/>
  <mergeCells count="14">
    <mergeCell ref="L4:M4"/>
    <mergeCell ref="J4:K4"/>
    <mergeCell ref="H3:K3"/>
    <mergeCell ref="H4:I4"/>
    <mergeCell ref="A1:O1"/>
    <mergeCell ref="C3:C5"/>
    <mergeCell ref="L3:O3"/>
    <mergeCell ref="A2:O2"/>
    <mergeCell ref="A3:A5"/>
    <mergeCell ref="B3:B5"/>
    <mergeCell ref="D4:E4"/>
    <mergeCell ref="F4:G4"/>
    <mergeCell ref="D3:G3"/>
    <mergeCell ref="N4:O4"/>
  </mergeCells>
  <pageMargins left="0.25" right="0.25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selection activeCell="B8" sqref="B8"/>
    </sheetView>
  </sheetViews>
  <sheetFormatPr defaultColWidth="9.140625" defaultRowHeight="15.75"/>
  <cols>
    <col min="1" max="1" width="7.7109375" style="324" customWidth="1"/>
    <col min="2" max="2" width="30.5703125" style="324" customWidth="1"/>
    <col min="3" max="3" width="12" style="324" customWidth="1"/>
    <col min="4" max="9" width="14.42578125" style="324" customWidth="1"/>
    <col min="10" max="256" width="9.140625" style="324"/>
    <col min="257" max="257" width="7.7109375" style="324" customWidth="1"/>
    <col min="258" max="258" width="45" style="324" customWidth="1"/>
    <col min="259" max="259" width="17" style="324" customWidth="1"/>
    <col min="260" max="265" width="9.7109375" style="324" customWidth="1"/>
    <col min="266" max="512" width="9.140625" style="324"/>
    <col min="513" max="513" width="7.7109375" style="324" customWidth="1"/>
    <col min="514" max="514" width="45" style="324" customWidth="1"/>
    <col min="515" max="515" width="17" style="324" customWidth="1"/>
    <col min="516" max="521" width="9.7109375" style="324" customWidth="1"/>
    <col min="522" max="768" width="9.140625" style="324"/>
    <col min="769" max="769" width="7.7109375" style="324" customWidth="1"/>
    <col min="770" max="770" width="45" style="324" customWidth="1"/>
    <col min="771" max="771" width="17" style="324" customWidth="1"/>
    <col min="772" max="777" width="9.7109375" style="324" customWidth="1"/>
    <col min="778" max="1024" width="9.140625" style="324"/>
    <col min="1025" max="1025" width="7.7109375" style="324" customWidth="1"/>
    <col min="1026" max="1026" width="45" style="324" customWidth="1"/>
    <col min="1027" max="1027" width="17" style="324" customWidth="1"/>
    <col min="1028" max="1033" width="9.7109375" style="324" customWidth="1"/>
    <col min="1034" max="1280" width="9.140625" style="324"/>
    <col min="1281" max="1281" width="7.7109375" style="324" customWidth="1"/>
    <col min="1282" max="1282" width="45" style="324" customWidth="1"/>
    <col min="1283" max="1283" width="17" style="324" customWidth="1"/>
    <col min="1284" max="1289" width="9.7109375" style="324" customWidth="1"/>
    <col min="1290" max="1536" width="9.140625" style="324"/>
    <col min="1537" max="1537" width="7.7109375" style="324" customWidth="1"/>
    <col min="1538" max="1538" width="45" style="324" customWidth="1"/>
    <col min="1539" max="1539" width="17" style="324" customWidth="1"/>
    <col min="1540" max="1545" width="9.7109375" style="324" customWidth="1"/>
    <col min="1546" max="1792" width="9.140625" style="324"/>
    <col min="1793" max="1793" width="7.7109375" style="324" customWidth="1"/>
    <col min="1794" max="1794" width="45" style="324" customWidth="1"/>
    <col min="1795" max="1795" width="17" style="324" customWidth="1"/>
    <col min="1796" max="1801" width="9.7109375" style="324" customWidth="1"/>
    <col min="1802" max="2048" width="9.140625" style="324"/>
    <col min="2049" max="2049" width="7.7109375" style="324" customWidth="1"/>
    <col min="2050" max="2050" width="45" style="324" customWidth="1"/>
    <col min="2051" max="2051" width="17" style="324" customWidth="1"/>
    <col min="2052" max="2057" width="9.7109375" style="324" customWidth="1"/>
    <col min="2058" max="2304" width="9.140625" style="324"/>
    <col min="2305" max="2305" width="7.7109375" style="324" customWidth="1"/>
    <col min="2306" max="2306" width="45" style="324" customWidth="1"/>
    <col min="2307" max="2307" width="17" style="324" customWidth="1"/>
    <col min="2308" max="2313" width="9.7109375" style="324" customWidth="1"/>
    <col min="2314" max="2560" width="9.140625" style="324"/>
    <col min="2561" max="2561" width="7.7109375" style="324" customWidth="1"/>
    <col min="2562" max="2562" width="45" style="324" customWidth="1"/>
    <col min="2563" max="2563" width="17" style="324" customWidth="1"/>
    <col min="2564" max="2569" width="9.7109375" style="324" customWidth="1"/>
    <col min="2570" max="2816" width="9.140625" style="324"/>
    <col min="2817" max="2817" width="7.7109375" style="324" customWidth="1"/>
    <col min="2818" max="2818" width="45" style="324" customWidth="1"/>
    <col min="2819" max="2819" width="17" style="324" customWidth="1"/>
    <col min="2820" max="2825" width="9.7109375" style="324" customWidth="1"/>
    <col min="2826" max="3072" width="9.140625" style="324"/>
    <col min="3073" max="3073" width="7.7109375" style="324" customWidth="1"/>
    <col min="3074" max="3074" width="45" style="324" customWidth="1"/>
    <col min="3075" max="3075" width="17" style="324" customWidth="1"/>
    <col min="3076" max="3081" width="9.7109375" style="324" customWidth="1"/>
    <col min="3082" max="3328" width="9.140625" style="324"/>
    <col min="3329" max="3329" width="7.7109375" style="324" customWidth="1"/>
    <col min="3330" max="3330" width="45" style="324" customWidth="1"/>
    <col min="3331" max="3331" width="17" style="324" customWidth="1"/>
    <col min="3332" max="3337" width="9.7109375" style="324" customWidth="1"/>
    <col min="3338" max="3584" width="9.140625" style="324"/>
    <col min="3585" max="3585" width="7.7109375" style="324" customWidth="1"/>
    <col min="3586" max="3586" width="45" style="324" customWidth="1"/>
    <col min="3587" max="3587" width="17" style="324" customWidth="1"/>
    <col min="3588" max="3593" width="9.7109375" style="324" customWidth="1"/>
    <col min="3594" max="3840" width="9.140625" style="324"/>
    <col min="3841" max="3841" width="7.7109375" style="324" customWidth="1"/>
    <col min="3842" max="3842" width="45" style="324" customWidth="1"/>
    <col min="3843" max="3843" width="17" style="324" customWidth="1"/>
    <col min="3844" max="3849" width="9.7109375" style="324" customWidth="1"/>
    <col min="3850" max="4096" width="9.140625" style="324"/>
    <col min="4097" max="4097" width="7.7109375" style="324" customWidth="1"/>
    <col min="4098" max="4098" width="45" style="324" customWidth="1"/>
    <col min="4099" max="4099" width="17" style="324" customWidth="1"/>
    <col min="4100" max="4105" width="9.7109375" style="324" customWidth="1"/>
    <col min="4106" max="4352" width="9.140625" style="324"/>
    <col min="4353" max="4353" width="7.7109375" style="324" customWidth="1"/>
    <col min="4354" max="4354" width="45" style="324" customWidth="1"/>
    <col min="4355" max="4355" width="17" style="324" customWidth="1"/>
    <col min="4356" max="4361" width="9.7109375" style="324" customWidth="1"/>
    <col min="4362" max="4608" width="9.140625" style="324"/>
    <col min="4609" max="4609" width="7.7109375" style="324" customWidth="1"/>
    <col min="4610" max="4610" width="45" style="324" customWidth="1"/>
    <col min="4611" max="4611" width="17" style="324" customWidth="1"/>
    <col min="4612" max="4617" width="9.7109375" style="324" customWidth="1"/>
    <col min="4618" max="4864" width="9.140625" style="324"/>
    <col min="4865" max="4865" width="7.7109375" style="324" customWidth="1"/>
    <col min="4866" max="4866" width="45" style="324" customWidth="1"/>
    <col min="4867" max="4867" width="17" style="324" customWidth="1"/>
    <col min="4868" max="4873" width="9.7109375" style="324" customWidth="1"/>
    <col min="4874" max="5120" width="9.140625" style="324"/>
    <col min="5121" max="5121" width="7.7109375" style="324" customWidth="1"/>
    <col min="5122" max="5122" width="45" style="324" customWidth="1"/>
    <col min="5123" max="5123" width="17" style="324" customWidth="1"/>
    <col min="5124" max="5129" width="9.7109375" style="324" customWidth="1"/>
    <col min="5130" max="5376" width="9.140625" style="324"/>
    <col min="5377" max="5377" width="7.7109375" style="324" customWidth="1"/>
    <col min="5378" max="5378" width="45" style="324" customWidth="1"/>
    <col min="5379" max="5379" width="17" style="324" customWidth="1"/>
    <col min="5380" max="5385" width="9.7109375" style="324" customWidth="1"/>
    <col min="5386" max="5632" width="9.140625" style="324"/>
    <col min="5633" max="5633" width="7.7109375" style="324" customWidth="1"/>
    <col min="5634" max="5634" width="45" style="324" customWidth="1"/>
    <col min="5635" max="5635" width="17" style="324" customWidth="1"/>
    <col min="5636" max="5641" width="9.7109375" style="324" customWidth="1"/>
    <col min="5642" max="5888" width="9.140625" style="324"/>
    <col min="5889" max="5889" width="7.7109375" style="324" customWidth="1"/>
    <col min="5890" max="5890" width="45" style="324" customWidth="1"/>
    <col min="5891" max="5891" width="17" style="324" customWidth="1"/>
    <col min="5892" max="5897" width="9.7109375" style="324" customWidth="1"/>
    <col min="5898" max="6144" width="9.140625" style="324"/>
    <col min="6145" max="6145" width="7.7109375" style="324" customWidth="1"/>
    <col min="6146" max="6146" width="45" style="324" customWidth="1"/>
    <col min="6147" max="6147" width="17" style="324" customWidth="1"/>
    <col min="6148" max="6153" width="9.7109375" style="324" customWidth="1"/>
    <col min="6154" max="6400" width="9.140625" style="324"/>
    <col min="6401" max="6401" width="7.7109375" style="324" customWidth="1"/>
    <col min="6402" max="6402" width="45" style="324" customWidth="1"/>
    <col min="6403" max="6403" width="17" style="324" customWidth="1"/>
    <col min="6404" max="6409" width="9.7109375" style="324" customWidth="1"/>
    <col min="6410" max="6656" width="9.140625" style="324"/>
    <col min="6657" max="6657" width="7.7109375" style="324" customWidth="1"/>
    <col min="6658" max="6658" width="45" style="324" customWidth="1"/>
    <col min="6659" max="6659" width="17" style="324" customWidth="1"/>
    <col min="6660" max="6665" width="9.7109375" style="324" customWidth="1"/>
    <col min="6666" max="6912" width="9.140625" style="324"/>
    <col min="6913" max="6913" width="7.7109375" style="324" customWidth="1"/>
    <col min="6914" max="6914" width="45" style="324" customWidth="1"/>
    <col min="6915" max="6915" width="17" style="324" customWidth="1"/>
    <col min="6916" max="6921" width="9.7109375" style="324" customWidth="1"/>
    <col min="6922" max="7168" width="9.140625" style="324"/>
    <col min="7169" max="7169" width="7.7109375" style="324" customWidth="1"/>
    <col min="7170" max="7170" width="45" style="324" customWidth="1"/>
    <col min="7171" max="7171" width="17" style="324" customWidth="1"/>
    <col min="7172" max="7177" width="9.7109375" style="324" customWidth="1"/>
    <col min="7178" max="7424" width="9.140625" style="324"/>
    <col min="7425" max="7425" width="7.7109375" style="324" customWidth="1"/>
    <col min="7426" max="7426" width="45" style="324" customWidth="1"/>
    <col min="7427" max="7427" width="17" style="324" customWidth="1"/>
    <col min="7428" max="7433" width="9.7109375" style="324" customWidth="1"/>
    <col min="7434" max="7680" width="9.140625" style="324"/>
    <col min="7681" max="7681" width="7.7109375" style="324" customWidth="1"/>
    <col min="7682" max="7682" width="45" style="324" customWidth="1"/>
    <col min="7683" max="7683" width="17" style="324" customWidth="1"/>
    <col min="7684" max="7689" width="9.7109375" style="324" customWidth="1"/>
    <col min="7690" max="7936" width="9.140625" style="324"/>
    <col min="7937" max="7937" width="7.7109375" style="324" customWidth="1"/>
    <col min="7938" max="7938" width="45" style="324" customWidth="1"/>
    <col min="7939" max="7939" width="17" style="324" customWidth="1"/>
    <col min="7940" max="7945" width="9.7109375" style="324" customWidth="1"/>
    <col min="7946" max="8192" width="9.140625" style="324"/>
    <col min="8193" max="8193" width="7.7109375" style="324" customWidth="1"/>
    <col min="8194" max="8194" width="45" style="324" customWidth="1"/>
    <col min="8195" max="8195" width="17" style="324" customWidth="1"/>
    <col min="8196" max="8201" width="9.7109375" style="324" customWidth="1"/>
    <col min="8202" max="8448" width="9.140625" style="324"/>
    <col min="8449" max="8449" width="7.7109375" style="324" customWidth="1"/>
    <col min="8450" max="8450" width="45" style="324" customWidth="1"/>
    <col min="8451" max="8451" width="17" style="324" customWidth="1"/>
    <col min="8452" max="8457" width="9.7109375" style="324" customWidth="1"/>
    <col min="8458" max="8704" width="9.140625" style="324"/>
    <col min="8705" max="8705" width="7.7109375" style="324" customWidth="1"/>
    <col min="8706" max="8706" width="45" style="324" customWidth="1"/>
    <col min="8707" max="8707" width="17" style="324" customWidth="1"/>
    <col min="8708" max="8713" width="9.7109375" style="324" customWidth="1"/>
    <col min="8714" max="8960" width="9.140625" style="324"/>
    <col min="8961" max="8961" width="7.7109375" style="324" customWidth="1"/>
    <col min="8962" max="8962" width="45" style="324" customWidth="1"/>
    <col min="8963" max="8963" width="17" style="324" customWidth="1"/>
    <col min="8964" max="8969" width="9.7109375" style="324" customWidth="1"/>
    <col min="8970" max="9216" width="9.140625" style="324"/>
    <col min="9217" max="9217" width="7.7109375" style="324" customWidth="1"/>
    <col min="9218" max="9218" width="45" style="324" customWidth="1"/>
    <col min="9219" max="9219" width="17" style="324" customWidth="1"/>
    <col min="9220" max="9225" width="9.7109375" style="324" customWidth="1"/>
    <col min="9226" max="9472" width="9.140625" style="324"/>
    <col min="9473" max="9473" width="7.7109375" style="324" customWidth="1"/>
    <col min="9474" max="9474" width="45" style="324" customWidth="1"/>
    <col min="9475" max="9475" width="17" style="324" customWidth="1"/>
    <col min="9476" max="9481" width="9.7109375" style="324" customWidth="1"/>
    <col min="9482" max="9728" width="9.140625" style="324"/>
    <col min="9729" max="9729" width="7.7109375" style="324" customWidth="1"/>
    <col min="9730" max="9730" width="45" style="324" customWidth="1"/>
    <col min="9731" max="9731" width="17" style="324" customWidth="1"/>
    <col min="9732" max="9737" width="9.7109375" style="324" customWidth="1"/>
    <col min="9738" max="9984" width="9.140625" style="324"/>
    <col min="9985" max="9985" width="7.7109375" style="324" customWidth="1"/>
    <col min="9986" max="9986" width="45" style="324" customWidth="1"/>
    <col min="9987" max="9987" width="17" style="324" customWidth="1"/>
    <col min="9988" max="9993" width="9.7109375" style="324" customWidth="1"/>
    <col min="9994" max="10240" width="9.140625" style="324"/>
    <col min="10241" max="10241" width="7.7109375" style="324" customWidth="1"/>
    <col min="10242" max="10242" width="45" style="324" customWidth="1"/>
    <col min="10243" max="10243" width="17" style="324" customWidth="1"/>
    <col min="10244" max="10249" width="9.7109375" style="324" customWidth="1"/>
    <col min="10250" max="10496" width="9.140625" style="324"/>
    <col min="10497" max="10497" width="7.7109375" style="324" customWidth="1"/>
    <col min="10498" max="10498" width="45" style="324" customWidth="1"/>
    <col min="10499" max="10499" width="17" style="324" customWidth="1"/>
    <col min="10500" max="10505" width="9.7109375" style="324" customWidth="1"/>
    <col min="10506" max="10752" width="9.140625" style="324"/>
    <col min="10753" max="10753" width="7.7109375" style="324" customWidth="1"/>
    <col min="10754" max="10754" width="45" style="324" customWidth="1"/>
    <col min="10755" max="10755" width="17" style="324" customWidth="1"/>
    <col min="10756" max="10761" width="9.7109375" style="324" customWidth="1"/>
    <col min="10762" max="11008" width="9.140625" style="324"/>
    <col min="11009" max="11009" width="7.7109375" style="324" customWidth="1"/>
    <col min="11010" max="11010" width="45" style="324" customWidth="1"/>
    <col min="11011" max="11011" width="17" style="324" customWidth="1"/>
    <col min="11012" max="11017" width="9.7109375" style="324" customWidth="1"/>
    <col min="11018" max="11264" width="9.140625" style="324"/>
    <col min="11265" max="11265" width="7.7109375" style="324" customWidth="1"/>
    <col min="11266" max="11266" width="45" style="324" customWidth="1"/>
    <col min="11267" max="11267" width="17" style="324" customWidth="1"/>
    <col min="11268" max="11273" width="9.7109375" style="324" customWidth="1"/>
    <col min="11274" max="11520" width="9.140625" style="324"/>
    <col min="11521" max="11521" width="7.7109375" style="324" customWidth="1"/>
    <col min="11522" max="11522" width="45" style="324" customWidth="1"/>
    <col min="11523" max="11523" width="17" style="324" customWidth="1"/>
    <col min="11524" max="11529" width="9.7109375" style="324" customWidth="1"/>
    <col min="11530" max="11776" width="9.140625" style="324"/>
    <col min="11777" max="11777" width="7.7109375" style="324" customWidth="1"/>
    <col min="11778" max="11778" width="45" style="324" customWidth="1"/>
    <col min="11779" max="11779" width="17" style="324" customWidth="1"/>
    <col min="11780" max="11785" width="9.7109375" style="324" customWidth="1"/>
    <col min="11786" max="12032" width="9.140625" style="324"/>
    <col min="12033" max="12033" width="7.7109375" style="324" customWidth="1"/>
    <col min="12034" max="12034" width="45" style="324" customWidth="1"/>
    <col min="12035" max="12035" width="17" style="324" customWidth="1"/>
    <col min="12036" max="12041" width="9.7109375" style="324" customWidth="1"/>
    <col min="12042" max="12288" width="9.140625" style="324"/>
    <col min="12289" max="12289" width="7.7109375" style="324" customWidth="1"/>
    <col min="12290" max="12290" width="45" style="324" customWidth="1"/>
    <col min="12291" max="12291" width="17" style="324" customWidth="1"/>
    <col min="12292" max="12297" width="9.7109375" style="324" customWidth="1"/>
    <col min="12298" max="12544" width="9.140625" style="324"/>
    <col min="12545" max="12545" width="7.7109375" style="324" customWidth="1"/>
    <col min="12546" max="12546" width="45" style="324" customWidth="1"/>
    <col min="12547" max="12547" width="17" style="324" customWidth="1"/>
    <col min="12548" max="12553" width="9.7109375" style="324" customWidth="1"/>
    <col min="12554" max="12800" width="9.140625" style="324"/>
    <col min="12801" max="12801" width="7.7109375" style="324" customWidth="1"/>
    <col min="12802" max="12802" width="45" style="324" customWidth="1"/>
    <col min="12803" max="12803" width="17" style="324" customWidth="1"/>
    <col min="12804" max="12809" width="9.7109375" style="324" customWidth="1"/>
    <col min="12810" max="13056" width="9.140625" style="324"/>
    <col min="13057" max="13057" width="7.7109375" style="324" customWidth="1"/>
    <col min="13058" max="13058" width="45" style="324" customWidth="1"/>
    <col min="13059" max="13059" width="17" style="324" customWidth="1"/>
    <col min="13060" max="13065" width="9.7109375" style="324" customWidth="1"/>
    <col min="13066" max="13312" width="9.140625" style="324"/>
    <col min="13313" max="13313" width="7.7109375" style="324" customWidth="1"/>
    <col min="13314" max="13314" width="45" style="324" customWidth="1"/>
    <col min="13315" max="13315" width="17" style="324" customWidth="1"/>
    <col min="13316" max="13321" width="9.7109375" style="324" customWidth="1"/>
    <col min="13322" max="13568" width="9.140625" style="324"/>
    <col min="13569" max="13569" width="7.7109375" style="324" customWidth="1"/>
    <col min="13570" max="13570" width="45" style="324" customWidth="1"/>
    <col min="13571" max="13571" width="17" style="324" customWidth="1"/>
    <col min="13572" max="13577" width="9.7109375" style="324" customWidth="1"/>
    <col min="13578" max="13824" width="9.140625" style="324"/>
    <col min="13825" max="13825" width="7.7109375" style="324" customWidth="1"/>
    <col min="13826" max="13826" width="45" style="324" customWidth="1"/>
    <col min="13827" max="13827" width="17" style="324" customWidth="1"/>
    <col min="13828" max="13833" width="9.7109375" style="324" customWidth="1"/>
    <col min="13834" max="14080" width="9.140625" style="324"/>
    <col min="14081" max="14081" width="7.7109375" style="324" customWidth="1"/>
    <col min="14082" max="14082" width="45" style="324" customWidth="1"/>
    <col min="14083" max="14083" width="17" style="324" customWidth="1"/>
    <col min="14084" max="14089" width="9.7109375" style="324" customWidth="1"/>
    <col min="14090" max="14336" width="9.140625" style="324"/>
    <col min="14337" max="14337" width="7.7109375" style="324" customWidth="1"/>
    <col min="14338" max="14338" width="45" style="324" customWidth="1"/>
    <col min="14339" max="14339" width="17" style="324" customWidth="1"/>
    <col min="14340" max="14345" width="9.7109375" style="324" customWidth="1"/>
    <col min="14346" max="14592" width="9.140625" style="324"/>
    <col min="14593" max="14593" width="7.7109375" style="324" customWidth="1"/>
    <col min="14594" max="14594" width="45" style="324" customWidth="1"/>
    <col min="14595" max="14595" width="17" style="324" customWidth="1"/>
    <col min="14596" max="14601" width="9.7109375" style="324" customWidth="1"/>
    <col min="14602" max="14848" width="9.140625" style="324"/>
    <col min="14849" max="14849" width="7.7109375" style="324" customWidth="1"/>
    <col min="14850" max="14850" width="45" style="324" customWidth="1"/>
    <col min="14851" max="14851" width="17" style="324" customWidth="1"/>
    <col min="14852" max="14857" width="9.7109375" style="324" customWidth="1"/>
    <col min="14858" max="15104" width="9.140625" style="324"/>
    <col min="15105" max="15105" width="7.7109375" style="324" customWidth="1"/>
    <col min="15106" max="15106" width="45" style="324" customWidth="1"/>
    <col min="15107" max="15107" width="17" style="324" customWidth="1"/>
    <col min="15108" max="15113" width="9.7109375" style="324" customWidth="1"/>
    <col min="15114" max="15360" width="9.140625" style="324"/>
    <col min="15361" max="15361" width="7.7109375" style="324" customWidth="1"/>
    <col min="15362" max="15362" width="45" style="324" customWidth="1"/>
    <col min="15363" max="15363" width="17" style="324" customWidth="1"/>
    <col min="15364" max="15369" width="9.7109375" style="324" customWidth="1"/>
    <col min="15370" max="15616" width="9.140625" style="324"/>
    <col min="15617" max="15617" width="7.7109375" style="324" customWidth="1"/>
    <col min="15618" max="15618" width="45" style="324" customWidth="1"/>
    <col min="15619" max="15619" width="17" style="324" customWidth="1"/>
    <col min="15620" max="15625" width="9.7109375" style="324" customWidth="1"/>
    <col min="15626" max="15872" width="9.140625" style="324"/>
    <col min="15873" max="15873" width="7.7109375" style="324" customWidth="1"/>
    <col min="15874" max="15874" width="45" style="324" customWidth="1"/>
    <col min="15875" max="15875" width="17" style="324" customWidth="1"/>
    <col min="15876" max="15881" width="9.7109375" style="324" customWidth="1"/>
    <col min="15882" max="16128" width="9.140625" style="324"/>
    <col min="16129" max="16129" width="7.7109375" style="324" customWidth="1"/>
    <col min="16130" max="16130" width="45" style="324" customWidth="1"/>
    <col min="16131" max="16131" width="17" style="324" customWidth="1"/>
    <col min="16132" max="16137" width="9.7109375" style="324" customWidth="1"/>
    <col min="16138" max="16384" width="9.140625" style="324"/>
  </cols>
  <sheetData>
    <row r="1" spans="1:9" ht="22.5" customHeight="1">
      <c r="I1" s="327" t="s">
        <v>628</v>
      </c>
    </row>
    <row r="3" spans="1:9" ht="39.75" customHeight="1">
      <c r="A3" s="469" t="s">
        <v>635</v>
      </c>
      <c r="B3" s="469"/>
      <c r="C3" s="469"/>
      <c r="D3" s="469"/>
      <c r="E3" s="469"/>
      <c r="F3" s="469"/>
      <c r="G3" s="469"/>
      <c r="H3" s="469"/>
      <c r="I3" s="469"/>
    </row>
    <row r="5" spans="1:9" s="333" customFormat="1" ht="57" customHeight="1">
      <c r="A5" s="474" t="s">
        <v>563</v>
      </c>
      <c r="B5" s="474" t="s">
        <v>564</v>
      </c>
      <c r="C5" s="474" t="s">
        <v>565</v>
      </c>
      <c r="D5" s="474" t="s">
        <v>566</v>
      </c>
      <c r="E5" s="474"/>
      <c r="F5" s="474" t="s">
        <v>567</v>
      </c>
      <c r="G5" s="474"/>
      <c r="H5" s="474" t="s">
        <v>568</v>
      </c>
      <c r="I5" s="474"/>
    </row>
    <row r="6" spans="1:9" s="333" customFormat="1" ht="19.5" customHeight="1">
      <c r="A6" s="474"/>
      <c r="B6" s="474"/>
      <c r="C6" s="474"/>
      <c r="D6" s="349">
        <f>E6</f>
        <v>2015</v>
      </c>
      <c r="E6" s="349">
        <f>F6-1</f>
        <v>2015</v>
      </c>
      <c r="F6" s="349">
        <f>G6</f>
        <v>2016</v>
      </c>
      <c r="G6" s="349">
        <f>H6-1</f>
        <v>2016</v>
      </c>
      <c r="H6" s="349">
        <f>I6</f>
        <v>2017</v>
      </c>
      <c r="I6" s="349">
        <f>'Пр6 Справочник'!B8</f>
        <v>2017</v>
      </c>
    </row>
    <row r="7" spans="1:9" s="337" customFormat="1" ht="31.5">
      <c r="A7" s="474"/>
      <c r="B7" s="474"/>
      <c r="C7" s="474"/>
      <c r="D7" s="349" t="s">
        <v>638</v>
      </c>
      <c r="E7" s="349" t="s">
        <v>639</v>
      </c>
      <c r="F7" s="349" t="s">
        <v>638</v>
      </c>
      <c r="G7" s="349" t="s">
        <v>639</v>
      </c>
      <c r="H7" s="349" t="s">
        <v>638</v>
      </c>
      <c r="I7" s="349" t="s">
        <v>639</v>
      </c>
    </row>
    <row r="8" spans="1:9" s="337" customFormat="1" ht="51" customHeight="1">
      <c r="A8" s="394"/>
      <c r="B8" s="395" t="s">
        <v>571</v>
      </c>
      <c r="C8" s="349"/>
      <c r="D8" s="344"/>
      <c r="E8" s="344"/>
      <c r="F8" s="344"/>
      <c r="G8" s="344"/>
      <c r="H8" s="344"/>
      <c r="I8" s="344"/>
    </row>
    <row r="9" spans="1:9" s="337" customFormat="1">
      <c r="A9" s="357" t="s">
        <v>297</v>
      </c>
      <c r="B9" s="395" t="s">
        <v>572</v>
      </c>
      <c r="C9" s="349"/>
      <c r="D9" s="344"/>
      <c r="E9" s="344"/>
      <c r="F9" s="344"/>
      <c r="G9" s="344"/>
      <c r="H9" s="344"/>
      <c r="I9" s="344"/>
    </row>
    <row r="10" spans="1:9" s="337" customFormat="1" ht="31.5">
      <c r="A10" s="357" t="s">
        <v>23</v>
      </c>
      <c r="B10" s="395" t="s">
        <v>573</v>
      </c>
      <c r="C10" s="349" t="s">
        <v>569</v>
      </c>
      <c r="D10" s="431"/>
      <c r="E10" s="431"/>
      <c r="F10" s="431"/>
      <c r="G10" s="431"/>
      <c r="H10" s="431"/>
      <c r="I10" s="431"/>
    </row>
    <row r="11" spans="1:9" s="337" customFormat="1" ht="51" customHeight="1">
      <c r="A11" s="357" t="s">
        <v>29</v>
      </c>
      <c r="B11" s="395" t="s">
        <v>574</v>
      </c>
      <c r="C11" s="349" t="s">
        <v>570</v>
      </c>
      <c r="D11" s="431"/>
      <c r="E11" s="431"/>
      <c r="F11" s="431"/>
      <c r="G11" s="431"/>
      <c r="H11" s="431"/>
      <c r="I11" s="431"/>
    </row>
    <row r="12" spans="1:9" s="337" customFormat="1" ht="22.5" customHeight="1">
      <c r="A12" s="357" t="s">
        <v>301</v>
      </c>
      <c r="B12" s="395" t="s">
        <v>575</v>
      </c>
      <c r="C12" s="349" t="s">
        <v>570</v>
      </c>
      <c r="D12" s="431"/>
      <c r="E12" s="431"/>
      <c r="F12" s="431"/>
      <c r="G12" s="431"/>
      <c r="H12" s="431"/>
      <c r="I12" s="431"/>
    </row>
    <row r="14" spans="1:9">
      <c r="A14" s="345" t="s">
        <v>631</v>
      </c>
      <c r="B14" s="324" t="s">
        <v>624</v>
      </c>
    </row>
  </sheetData>
  <sheetProtection algorithmName="SHA-512" hashValue="6TCd4yfprY6V1XdfMmhq8Vozj+CDpnvZlwgFyOL9IFLGsYnIAntJcQ9vb++X+udcRBGJoeZrAOJRzQLRDeGCCg==" saltValue="v2qQuXaG35sEAwoA2GpfOg==" spinCount="100000" sheet="1" objects="1" scenarios="1" formatCells="0" formatColumns="0" formatRows="0"/>
  <mergeCells count="7">
    <mergeCell ref="A3:I3"/>
    <mergeCell ref="A5:A7"/>
    <mergeCell ref="B5:B7"/>
    <mergeCell ref="C5:C7"/>
    <mergeCell ref="D5:E5"/>
    <mergeCell ref="F5:G5"/>
    <mergeCell ref="H5:I5"/>
  </mergeCells>
  <pageMargins left="0.70866141732283472" right="0.11811023622047245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view="pageBreakPreview" topLeftCell="A13" zoomScale="130" zoomScaleNormal="100" zoomScaleSheetLayoutView="130" workbookViewId="0">
      <selection activeCell="F23" sqref="F23"/>
    </sheetView>
  </sheetViews>
  <sheetFormatPr defaultColWidth="0.85546875" defaultRowHeight="12.75"/>
  <cols>
    <col min="1" max="1" width="31.5703125" style="298" customWidth="1"/>
    <col min="2" max="2" width="8.7109375" style="298" customWidth="1"/>
    <col min="3" max="3" width="7" style="298" customWidth="1"/>
    <col min="4" max="5" width="12.28515625" style="298" customWidth="1"/>
    <col min="6" max="8" width="14" style="298" customWidth="1"/>
    <col min="9" max="9" width="12.42578125" style="298" customWidth="1"/>
    <col min="10" max="10" width="12.28515625" style="298" customWidth="1"/>
    <col min="11" max="13" width="14" style="298" customWidth="1"/>
    <col min="14" max="14" width="16.28515625" style="298" customWidth="1"/>
    <col min="15" max="256" width="0.85546875" style="298"/>
    <col min="257" max="257" width="31.5703125" style="298" customWidth="1"/>
    <col min="258" max="258" width="8.7109375" style="298" customWidth="1"/>
    <col min="259" max="259" width="7" style="298" customWidth="1"/>
    <col min="260" max="261" width="12.28515625" style="298" customWidth="1"/>
    <col min="262" max="264" width="14" style="298" customWidth="1"/>
    <col min="265" max="265" width="12.42578125" style="298" customWidth="1"/>
    <col min="266" max="266" width="12.28515625" style="298" customWidth="1"/>
    <col min="267" max="269" width="14" style="298" customWidth="1"/>
    <col min="270" max="270" width="16.28515625" style="298" customWidth="1"/>
    <col min="271" max="512" width="0.85546875" style="298"/>
    <col min="513" max="513" width="31.5703125" style="298" customWidth="1"/>
    <col min="514" max="514" width="8.7109375" style="298" customWidth="1"/>
    <col min="515" max="515" width="7" style="298" customWidth="1"/>
    <col min="516" max="517" width="12.28515625" style="298" customWidth="1"/>
    <col min="518" max="520" width="14" style="298" customWidth="1"/>
    <col min="521" max="521" width="12.42578125" style="298" customWidth="1"/>
    <col min="522" max="522" width="12.28515625" style="298" customWidth="1"/>
    <col min="523" max="525" width="14" style="298" customWidth="1"/>
    <col min="526" max="526" width="16.28515625" style="298" customWidth="1"/>
    <col min="527" max="768" width="0.85546875" style="298"/>
    <col min="769" max="769" width="31.5703125" style="298" customWidth="1"/>
    <col min="770" max="770" width="8.7109375" style="298" customWidth="1"/>
    <col min="771" max="771" width="7" style="298" customWidth="1"/>
    <col min="772" max="773" width="12.28515625" style="298" customWidth="1"/>
    <col min="774" max="776" width="14" style="298" customWidth="1"/>
    <col min="777" max="777" width="12.42578125" style="298" customWidth="1"/>
    <col min="778" max="778" width="12.28515625" style="298" customWidth="1"/>
    <col min="779" max="781" width="14" style="298" customWidth="1"/>
    <col min="782" max="782" width="16.28515625" style="298" customWidth="1"/>
    <col min="783" max="1024" width="0.85546875" style="298"/>
    <col min="1025" max="1025" width="31.5703125" style="298" customWidth="1"/>
    <col min="1026" max="1026" width="8.7109375" style="298" customWidth="1"/>
    <col min="1027" max="1027" width="7" style="298" customWidth="1"/>
    <col min="1028" max="1029" width="12.28515625" style="298" customWidth="1"/>
    <col min="1030" max="1032" width="14" style="298" customWidth="1"/>
    <col min="1033" max="1033" width="12.42578125" style="298" customWidth="1"/>
    <col min="1034" max="1034" width="12.28515625" style="298" customWidth="1"/>
    <col min="1035" max="1037" width="14" style="298" customWidth="1"/>
    <col min="1038" max="1038" width="16.28515625" style="298" customWidth="1"/>
    <col min="1039" max="1280" width="0.85546875" style="298"/>
    <col min="1281" max="1281" width="31.5703125" style="298" customWidth="1"/>
    <col min="1282" max="1282" width="8.7109375" style="298" customWidth="1"/>
    <col min="1283" max="1283" width="7" style="298" customWidth="1"/>
    <col min="1284" max="1285" width="12.28515625" style="298" customWidth="1"/>
    <col min="1286" max="1288" width="14" style="298" customWidth="1"/>
    <col min="1289" max="1289" width="12.42578125" style="298" customWidth="1"/>
    <col min="1290" max="1290" width="12.28515625" style="298" customWidth="1"/>
    <col min="1291" max="1293" width="14" style="298" customWidth="1"/>
    <col min="1294" max="1294" width="16.28515625" style="298" customWidth="1"/>
    <col min="1295" max="1536" width="0.85546875" style="298"/>
    <col min="1537" max="1537" width="31.5703125" style="298" customWidth="1"/>
    <col min="1538" max="1538" width="8.7109375" style="298" customWidth="1"/>
    <col min="1539" max="1539" width="7" style="298" customWidth="1"/>
    <col min="1540" max="1541" width="12.28515625" style="298" customWidth="1"/>
    <col min="1542" max="1544" width="14" style="298" customWidth="1"/>
    <col min="1545" max="1545" width="12.42578125" style="298" customWidth="1"/>
    <col min="1546" max="1546" width="12.28515625" style="298" customWidth="1"/>
    <col min="1547" max="1549" width="14" style="298" customWidth="1"/>
    <col min="1550" max="1550" width="16.28515625" style="298" customWidth="1"/>
    <col min="1551" max="1792" width="0.85546875" style="298"/>
    <col min="1793" max="1793" width="31.5703125" style="298" customWidth="1"/>
    <col min="1794" max="1794" width="8.7109375" style="298" customWidth="1"/>
    <col min="1795" max="1795" width="7" style="298" customWidth="1"/>
    <col min="1796" max="1797" width="12.28515625" style="298" customWidth="1"/>
    <col min="1798" max="1800" width="14" style="298" customWidth="1"/>
    <col min="1801" max="1801" width="12.42578125" style="298" customWidth="1"/>
    <col min="1802" max="1802" width="12.28515625" style="298" customWidth="1"/>
    <col min="1803" max="1805" width="14" style="298" customWidth="1"/>
    <col min="1806" max="1806" width="16.28515625" style="298" customWidth="1"/>
    <col min="1807" max="2048" width="0.85546875" style="298"/>
    <col min="2049" max="2049" width="31.5703125" style="298" customWidth="1"/>
    <col min="2050" max="2050" width="8.7109375" style="298" customWidth="1"/>
    <col min="2051" max="2051" width="7" style="298" customWidth="1"/>
    <col min="2052" max="2053" width="12.28515625" style="298" customWidth="1"/>
    <col min="2054" max="2056" width="14" style="298" customWidth="1"/>
    <col min="2057" max="2057" width="12.42578125" style="298" customWidth="1"/>
    <col min="2058" max="2058" width="12.28515625" style="298" customWidth="1"/>
    <col min="2059" max="2061" width="14" style="298" customWidth="1"/>
    <col min="2062" max="2062" width="16.28515625" style="298" customWidth="1"/>
    <col min="2063" max="2304" width="0.85546875" style="298"/>
    <col min="2305" max="2305" width="31.5703125" style="298" customWidth="1"/>
    <col min="2306" max="2306" width="8.7109375" style="298" customWidth="1"/>
    <col min="2307" max="2307" width="7" style="298" customWidth="1"/>
    <col min="2308" max="2309" width="12.28515625" style="298" customWidth="1"/>
    <col min="2310" max="2312" width="14" style="298" customWidth="1"/>
    <col min="2313" max="2313" width="12.42578125" style="298" customWidth="1"/>
    <col min="2314" max="2314" width="12.28515625" style="298" customWidth="1"/>
    <col min="2315" max="2317" width="14" style="298" customWidth="1"/>
    <col min="2318" max="2318" width="16.28515625" style="298" customWidth="1"/>
    <col min="2319" max="2560" width="0.85546875" style="298"/>
    <col min="2561" max="2561" width="31.5703125" style="298" customWidth="1"/>
    <col min="2562" max="2562" width="8.7109375" style="298" customWidth="1"/>
    <col min="2563" max="2563" width="7" style="298" customWidth="1"/>
    <col min="2564" max="2565" width="12.28515625" style="298" customWidth="1"/>
    <col min="2566" max="2568" width="14" style="298" customWidth="1"/>
    <col min="2569" max="2569" width="12.42578125" style="298" customWidth="1"/>
    <col min="2570" max="2570" width="12.28515625" style="298" customWidth="1"/>
    <col min="2571" max="2573" width="14" style="298" customWidth="1"/>
    <col min="2574" max="2574" width="16.28515625" style="298" customWidth="1"/>
    <col min="2575" max="2816" width="0.85546875" style="298"/>
    <col min="2817" max="2817" width="31.5703125" style="298" customWidth="1"/>
    <col min="2818" max="2818" width="8.7109375" style="298" customWidth="1"/>
    <col min="2819" max="2819" width="7" style="298" customWidth="1"/>
    <col min="2820" max="2821" width="12.28515625" style="298" customWidth="1"/>
    <col min="2822" max="2824" width="14" style="298" customWidth="1"/>
    <col min="2825" max="2825" width="12.42578125" style="298" customWidth="1"/>
    <col min="2826" max="2826" width="12.28515625" style="298" customWidth="1"/>
    <col min="2827" max="2829" width="14" style="298" customWidth="1"/>
    <col min="2830" max="2830" width="16.28515625" style="298" customWidth="1"/>
    <col min="2831" max="3072" width="0.85546875" style="298"/>
    <col min="3073" max="3073" width="31.5703125" style="298" customWidth="1"/>
    <col min="3074" max="3074" width="8.7109375" style="298" customWidth="1"/>
    <col min="3075" max="3075" width="7" style="298" customWidth="1"/>
    <col min="3076" max="3077" width="12.28515625" style="298" customWidth="1"/>
    <col min="3078" max="3080" width="14" style="298" customWidth="1"/>
    <col min="3081" max="3081" width="12.42578125" style="298" customWidth="1"/>
    <col min="3082" max="3082" width="12.28515625" style="298" customWidth="1"/>
    <col min="3083" max="3085" width="14" style="298" customWidth="1"/>
    <col min="3086" max="3086" width="16.28515625" style="298" customWidth="1"/>
    <col min="3087" max="3328" width="0.85546875" style="298"/>
    <col min="3329" max="3329" width="31.5703125" style="298" customWidth="1"/>
    <col min="3330" max="3330" width="8.7109375" style="298" customWidth="1"/>
    <col min="3331" max="3331" width="7" style="298" customWidth="1"/>
    <col min="3332" max="3333" width="12.28515625" style="298" customWidth="1"/>
    <col min="3334" max="3336" width="14" style="298" customWidth="1"/>
    <col min="3337" max="3337" width="12.42578125" style="298" customWidth="1"/>
    <col min="3338" max="3338" width="12.28515625" style="298" customWidth="1"/>
    <col min="3339" max="3341" width="14" style="298" customWidth="1"/>
    <col min="3342" max="3342" width="16.28515625" style="298" customWidth="1"/>
    <col min="3343" max="3584" width="0.85546875" style="298"/>
    <col min="3585" max="3585" width="31.5703125" style="298" customWidth="1"/>
    <col min="3586" max="3586" width="8.7109375" style="298" customWidth="1"/>
    <col min="3587" max="3587" width="7" style="298" customWidth="1"/>
    <col min="3588" max="3589" width="12.28515625" style="298" customWidth="1"/>
    <col min="3590" max="3592" width="14" style="298" customWidth="1"/>
    <col min="3593" max="3593" width="12.42578125" style="298" customWidth="1"/>
    <col min="3594" max="3594" width="12.28515625" style="298" customWidth="1"/>
    <col min="3595" max="3597" width="14" style="298" customWidth="1"/>
    <col min="3598" max="3598" width="16.28515625" style="298" customWidth="1"/>
    <col min="3599" max="3840" width="0.85546875" style="298"/>
    <col min="3841" max="3841" width="31.5703125" style="298" customWidth="1"/>
    <col min="3842" max="3842" width="8.7109375" style="298" customWidth="1"/>
    <col min="3843" max="3843" width="7" style="298" customWidth="1"/>
    <col min="3844" max="3845" width="12.28515625" style="298" customWidth="1"/>
    <col min="3846" max="3848" width="14" style="298" customWidth="1"/>
    <col min="3849" max="3849" width="12.42578125" style="298" customWidth="1"/>
    <col min="3850" max="3850" width="12.28515625" style="298" customWidth="1"/>
    <col min="3851" max="3853" width="14" style="298" customWidth="1"/>
    <col min="3854" max="3854" width="16.28515625" style="298" customWidth="1"/>
    <col min="3855" max="4096" width="0.85546875" style="298"/>
    <col min="4097" max="4097" width="31.5703125" style="298" customWidth="1"/>
    <col min="4098" max="4098" width="8.7109375" style="298" customWidth="1"/>
    <col min="4099" max="4099" width="7" style="298" customWidth="1"/>
    <col min="4100" max="4101" width="12.28515625" style="298" customWidth="1"/>
    <col min="4102" max="4104" width="14" style="298" customWidth="1"/>
    <col min="4105" max="4105" width="12.42578125" style="298" customWidth="1"/>
    <col min="4106" max="4106" width="12.28515625" style="298" customWidth="1"/>
    <col min="4107" max="4109" width="14" style="298" customWidth="1"/>
    <col min="4110" max="4110" width="16.28515625" style="298" customWidth="1"/>
    <col min="4111" max="4352" width="0.85546875" style="298"/>
    <col min="4353" max="4353" width="31.5703125" style="298" customWidth="1"/>
    <col min="4354" max="4354" width="8.7109375" style="298" customWidth="1"/>
    <col min="4355" max="4355" width="7" style="298" customWidth="1"/>
    <col min="4356" max="4357" width="12.28515625" style="298" customWidth="1"/>
    <col min="4358" max="4360" width="14" style="298" customWidth="1"/>
    <col min="4361" max="4361" width="12.42578125" style="298" customWidth="1"/>
    <col min="4362" max="4362" width="12.28515625" style="298" customWidth="1"/>
    <col min="4363" max="4365" width="14" style="298" customWidth="1"/>
    <col min="4366" max="4366" width="16.28515625" style="298" customWidth="1"/>
    <col min="4367" max="4608" width="0.85546875" style="298"/>
    <col min="4609" max="4609" width="31.5703125" style="298" customWidth="1"/>
    <col min="4610" max="4610" width="8.7109375" style="298" customWidth="1"/>
    <col min="4611" max="4611" width="7" style="298" customWidth="1"/>
    <col min="4612" max="4613" width="12.28515625" style="298" customWidth="1"/>
    <col min="4614" max="4616" width="14" style="298" customWidth="1"/>
    <col min="4617" max="4617" width="12.42578125" style="298" customWidth="1"/>
    <col min="4618" max="4618" width="12.28515625" style="298" customWidth="1"/>
    <col min="4619" max="4621" width="14" style="298" customWidth="1"/>
    <col min="4622" max="4622" width="16.28515625" style="298" customWidth="1"/>
    <col min="4623" max="4864" width="0.85546875" style="298"/>
    <col min="4865" max="4865" width="31.5703125" style="298" customWidth="1"/>
    <col min="4866" max="4866" width="8.7109375" style="298" customWidth="1"/>
    <col min="4867" max="4867" width="7" style="298" customWidth="1"/>
    <col min="4868" max="4869" width="12.28515625" style="298" customWidth="1"/>
    <col min="4870" max="4872" width="14" style="298" customWidth="1"/>
    <col min="4873" max="4873" width="12.42578125" style="298" customWidth="1"/>
    <col min="4874" max="4874" width="12.28515625" style="298" customWidth="1"/>
    <col min="4875" max="4877" width="14" style="298" customWidth="1"/>
    <col min="4878" max="4878" width="16.28515625" style="298" customWidth="1"/>
    <col min="4879" max="5120" width="0.85546875" style="298"/>
    <col min="5121" max="5121" width="31.5703125" style="298" customWidth="1"/>
    <col min="5122" max="5122" width="8.7109375" style="298" customWidth="1"/>
    <col min="5123" max="5123" width="7" style="298" customWidth="1"/>
    <col min="5124" max="5125" width="12.28515625" style="298" customWidth="1"/>
    <col min="5126" max="5128" width="14" style="298" customWidth="1"/>
    <col min="5129" max="5129" width="12.42578125" style="298" customWidth="1"/>
    <col min="5130" max="5130" width="12.28515625" style="298" customWidth="1"/>
    <col min="5131" max="5133" width="14" style="298" customWidth="1"/>
    <col min="5134" max="5134" width="16.28515625" style="298" customWidth="1"/>
    <col min="5135" max="5376" width="0.85546875" style="298"/>
    <col min="5377" max="5377" width="31.5703125" style="298" customWidth="1"/>
    <col min="5378" max="5378" width="8.7109375" style="298" customWidth="1"/>
    <col min="5379" max="5379" width="7" style="298" customWidth="1"/>
    <col min="5380" max="5381" width="12.28515625" style="298" customWidth="1"/>
    <col min="5382" max="5384" width="14" style="298" customWidth="1"/>
    <col min="5385" max="5385" width="12.42578125" style="298" customWidth="1"/>
    <col min="5386" max="5386" width="12.28515625" style="298" customWidth="1"/>
    <col min="5387" max="5389" width="14" style="298" customWidth="1"/>
    <col min="5390" max="5390" width="16.28515625" style="298" customWidth="1"/>
    <col min="5391" max="5632" width="0.85546875" style="298"/>
    <col min="5633" max="5633" width="31.5703125" style="298" customWidth="1"/>
    <col min="5634" max="5634" width="8.7109375" style="298" customWidth="1"/>
    <col min="5635" max="5635" width="7" style="298" customWidth="1"/>
    <col min="5636" max="5637" width="12.28515625" style="298" customWidth="1"/>
    <col min="5638" max="5640" width="14" style="298" customWidth="1"/>
    <col min="5641" max="5641" width="12.42578125" style="298" customWidth="1"/>
    <col min="5642" max="5642" width="12.28515625" style="298" customWidth="1"/>
    <col min="5643" max="5645" width="14" style="298" customWidth="1"/>
    <col min="5646" max="5646" width="16.28515625" style="298" customWidth="1"/>
    <col min="5647" max="5888" width="0.85546875" style="298"/>
    <col min="5889" max="5889" width="31.5703125" style="298" customWidth="1"/>
    <col min="5890" max="5890" width="8.7109375" style="298" customWidth="1"/>
    <col min="5891" max="5891" width="7" style="298" customWidth="1"/>
    <col min="5892" max="5893" width="12.28515625" style="298" customWidth="1"/>
    <col min="5894" max="5896" width="14" style="298" customWidth="1"/>
    <col min="5897" max="5897" width="12.42578125" style="298" customWidth="1"/>
    <col min="5898" max="5898" width="12.28515625" style="298" customWidth="1"/>
    <col min="5899" max="5901" width="14" style="298" customWidth="1"/>
    <col min="5902" max="5902" width="16.28515625" style="298" customWidth="1"/>
    <col min="5903" max="6144" width="0.85546875" style="298"/>
    <col min="6145" max="6145" width="31.5703125" style="298" customWidth="1"/>
    <col min="6146" max="6146" width="8.7109375" style="298" customWidth="1"/>
    <col min="6147" max="6147" width="7" style="298" customWidth="1"/>
    <col min="6148" max="6149" width="12.28515625" style="298" customWidth="1"/>
    <col min="6150" max="6152" width="14" style="298" customWidth="1"/>
    <col min="6153" max="6153" width="12.42578125" style="298" customWidth="1"/>
    <col min="6154" max="6154" width="12.28515625" style="298" customWidth="1"/>
    <col min="6155" max="6157" width="14" style="298" customWidth="1"/>
    <col min="6158" max="6158" width="16.28515625" style="298" customWidth="1"/>
    <col min="6159" max="6400" width="0.85546875" style="298"/>
    <col min="6401" max="6401" width="31.5703125" style="298" customWidth="1"/>
    <col min="6402" max="6402" width="8.7109375" style="298" customWidth="1"/>
    <col min="6403" max="6403" width="7" style="298" customWidth="1"/>
    <col min="6404" max="6405" width="12.28515625" style="298" customWidth="1"/>
    <col min="6406" max="6408" width="14" style="298" customWidth="1"/>
    <col min="6409" max="6409" width="12.42578125" style="298" customWidth="1"/>
    <col min="6410" max="6410" width="12.28515625" style="298" customWidth="1"/>
    <col min="6411" max="6413" width="14" style="298" customWidth="1"/>
    <col min="6414" max="6414" width="16.28515625" style="298" customWidth="1"/>
    <col min="6415" max="6656" width="0.85546875" style="298"/>
    <col min="6657" max="6657" width="31.5703125" style="298" customWidth="1"/>
    <col min="6658" max="6658" width="8.7109375" style="298" customWidth="1"/>
    <col min="6659" max="6659" width="7" style="298" customWidth="1"/>
    <col min="6660" max="6661" width="12.28515625" style="298" customWidth="1"/>
    <col min="6662" max="6664" width="14" style="298" customWidth="1"/>
    <col min="6665" max="6665" width="12.42578125" style="298" customWidth="1"/>
    <col min="6666" max="6666" width="12.28515625" style="298" customWidth="1"/>
    <col min="6667" max="6669" width="14" style="298" customWidth="1"/>
    <col min="6670" max="6670" width="16.28515625" style="298" customWidth="1"/>
    <col min="6671" max="6912" width="0.85546875" style="298"/>
    <col min="6913" max="6913" width="31.5703125" style="298" customWidth="1"/>
    <col min="6914" max="6914" width="8.7109375" style="298" customWidth="1"/>
    <col min="6915" max="6915" width="7" style="298" customWidth="1"/>
    <col min="6916" max="6917" width="12.28515625" style="298" customWidth="1"/>
    <col min="6918" max="6920" width="14" style="298" customWidth="1"/>
    <col min="6921" max="6921" width="12.42578125" style="298" customWidth="1"/>
    <col min="6922" max="6922" width="12.28515625" style="298" customWidth="1"/>
    <col min="6923" max="6925" width="14" style="298" customWidth="1"/>
    <col min="6926" max="6926" width="16.28515625" style="298" customWidth="1"/>
    <col min="6927" max="7168" width="0.85546875" style="298"/>
    <col min="7169" max="7169" width="31.5703125" style="298" customWidth="1"/>
    <col min="7170" max="7170" width="8.7109375" style="298" customWidth="1"/>
    <col min="7171" max="7171" width="7" style="298" customWidth="1"/>
    <col min="7172" max="7173" width="12.28515625" style="298" customWidth="1"/>
    <col min="7174" max="7176" width="14" style="298" customWidth="1"/>
    <col min="7177" max="7177" width="12.42578125" style="298" customWidth="1"/>
    <col min="7178" max="7178" width="12.28515625" style="298" customWidth="1"/>
    <col min="7179" max="7181" width="14" style="298" customWidth="1"/>
    <col min="7182" max="7182" width="16.28515625" style="298" customWidth="1"/>
    <col min="7183" max="7424" width="0.85546875" style="298"/>
    <col min="7425" max="7425" width="31.5703125" style="298" customWidth="1"/>
    <col min="7426" max="7426" width="8.7109375" style="298" customWidth="1"/>
    <col min="7427" max="7427" width="7" style="298" customWidth="1"/>
    <col min="7428" max="7429" width="12.28515625" style="298" customWidth="1"/>
    <col min="7430" max="7432" width="14" style="298" customWidth="1"/>
    <col min="7433" max="7433" width="12.42578125" style="298" customWidth="1"/>
    <col min="7434" max="7434" width="12.28515625" style="298" customWidth="1"/>
    <col min="7435" max="7437" width="14" style="298" customWidth="1"/>
    <col min="7438" max="7438" width="16.28515625" style="298" customWidth="1"/>
    <col min="7439" max="7680" width="0.85546875" style="298"/>
    <col min="7681" max="7681" width="31.5703125" style="298" customWidth="1"/>
    <col min="7682" max="7682" width="8.7109375" style="298" customWidth="1"/>
    <col min="7683" max="7683" width="7" style="298" customWidth="1"/>
    <col min="7684" max="7685" width="12.28515625" style="298" customWidth="1"/>
    <col min="7686" max="7688" width="14" style="298" customWidth="1"/>
    <col min="7689" max="7689" width="12.42578125" style="298" customWidth="1"/>
    <col min="7690" max="7690" width="12.28515625" style="298" customWidth="1"/>
    <col min="7691" max="7693" width="14" style="298" customWidth="1"/>
    <col min="7694" max="7694" width="16.28515625" style="298" customWidth="1"/>
    <col min="7695" max="7936" width="0.85546875" style="298"/>
    <col min="7937" max="7937" width="31.5703125" style="298" customWidth="1"/>
    <col min="7938" max="7938" width="8.7109375" style="298" customWidth="1"/>
    <col min="7939" max="7939" width="7" style="298" customWidth="1"/>
    <col min="7940" max="7941" width="12.28515625" style="298" customWidth="1"/>
    <col min="7942" max="7944" width="14" style="298" customWidth="1"/>
    <col min="7945" max="7945" width="12.42578125" style="298" customWidth="1"/>
    <col min="7946" max="7946" width="12.28515625" style="298" customWidth="1"/>
    <col min="7947" max="7949" width="14" style="298" customWidth="1"/>
    <col min="7950" max="7950" width="16.28515625" style="298" customWidth="1"/>
    <col min="7951" max="8192" width="0.85546875" style="298"/>
    <col min="8193" max="8193" width="31.5703125" style="298" customWidth="1"/>
    <col min="8194" max="8194" width="8.7109375" style="298" customWidth="1"/>
    <col min="8195" max="8195" width="7" style="298" customWidth="1"/>
    <col min="8196" max="8197" width="12.28515625" style="298" customWidth="1"/>
    <col min="8198" max="8200" width="14" style="298" customWidth="1"/>
    <col min="8201" max="8201" width="12.42578125" style="298" customWidth="1"/>
    <col min="8202" max="8202" width="12.28515625" style="298" customWidth="1"/>
    <col min="8203" max="8205" width="14" style="298" customWidth="1"/>
    <col min="8206" max="8206" width="16.28515625" style="298" customWidth="1"/>
    <col min="8207" max="8448" width="0.85546875" style="298"/>
    <col min="8449" max="8449" width="31.5703125" style="298" customWidth="1"/>
    <col min="8450" max="8450" width="8.7109375" style="298" customWidth="1"/>
    <col min="8451" max="8451" width="7" style="298" customWidth="1"/>
    <col min="8452" max="8453" width="12.28515625" style="298" customWidth="1"/>
    <col min="8454" max="8456" width="14" style="298" customWidth="1"/>
    <col min="8457" max="8457" width="12.42578125" style="298" customWidth="1"/>
    <col min="8458" max="8458" width="12.28515625" style="298" customWidth="1"/>
    <col min="8459" max="8461" width="14" style="298" customWidth="1"/>
    <col min="8462" max="8462" width="16.28515625" style="298" customWidth="1"/>
    <col min="8463" max="8704" width="0.85546875" style="298"/>
    <col min="8705" max="8705" width="31.5703125" style="298" customWidth="1"/>
    <col min="8706" max="8706" width="8.7109375" style="298" customWidth="1"/>
    <col min="8707" max="8707" width="7" style="298" customWidth="1"/>
    <col min="8708" max="8709" width="12.28515625" style="298" customWidth="1"/>
    <col min="8710" max="8712" width="14" style="298" customWidth="1"/>
    <col min="8713" max="8713" width="12.42578125" style="298" customWidth="1"/>
    <col min="8714" max="8714" width="12.28515625" style="298" customWidth="1"/>
    <col min="8715" max="8717" width="14" style="298" customWidth="1"/>
    <col min="8718" max="8718" width="16.28515625" style="298" customWidth="1"/>
    <col min="8719" max="8960" width="0.85546875" style="298"/>
    <col min="8961" max="8961" width="31.5703125" style="298" customWidth="1"/>
    <col min="8962" max="8962" width="8.7109375" style="298" customWidth="1"/>
    <col min="8963" max="8963" width="7" style="298" customWidth="1"/>
    <col min="8964" max="8965" width="12.28515625" style="298" customWidth="1"/>
    <col min="8966" max="8968" width="14" style="298" customWidth="1"/>
    <col min="8969" max="8969" width="12.42578125" style="298" customWidth="1"/>
    <col min="8970" max="8970" width="12.28515625" style="298" customWidth="1"/>
    <col min="8971" max="8973" width="14" style="298" customWidth="1"/>
    <col min="8974" max="8974" width="16.28515625" style="298" customWidth="1"/>
    <col min="8975" max="9216" width="0.85546875" style="298"/>
    <col min="9217" max="9217" width="31.5703125" style="298" customWidth="1"/>
    <col min="9218" max="9218" width="8.7109375" style="298" customWidth="1"/>
    <col min="9219" max="9219" width="7" style="298" customWidth="1"/>
    <col min="9220" max="9221" width="12.28515625" style="298" customWidth="1"/>
    <col min="9222" max="9224" width="14" style="298" customWidth="1"/>
    <col min="9225" max="9225" width="12.42578125" style="298" customWidth="1"/>
    <col min="9226" max="9226" width="12.28515625" style="298" customWidth="1"/>
    <col min="9227" max="9229" width="14" style="298" customWidth="1"/>
    <col min="9230" max="9230" width="16.28515625" style="298" customWidth="1"/>
    <col min="9231" max="9472" width="0.85546875" style="298"/>
    <col min="9473" max="9473" width="31.5703125" style="298" customWidth="1"/>
    <col min="9474" max="9474" width="8.7109375" style="298" customWidth="1"/>
    <col min="9475" max="9475" width="7" style="298" customWidth="1"/>
    <col min="9476" max="9477" width="12.28515625" style="298" customWidth="1"/>
    <col min="9478" max="9480" width="14" style="298" customWidth="1"/>
    <col min="9481" max="9481" width="12.42578125" style="298" customWidth="1"/>
    <col min="9482" max="9482" width="12.28515625" style="298" customWidth="1"/>
    <col min="9483" max="9485" width="14" style="298" customWidth="1"/>
    <col min="9486" max="9486" width="16.28515625" style="298" customWidth="1"/>
    <col min="9487" max="9728" width="0.85546875" style="298"/>
    <col min="9729" max="9729" width="31.5703125" style="298" customWidth="1"/>
    <col min="9730" max="9730" width="8.7109375" style="298" customWidth="1"/>
    <col min="9731" max="9731" width="7" style="298" customWidth="1"/>
    <col min="9732" max="9733" width="12.28515625" style="298" customWidth="1"/>
    <col min="9734" max="9736" width="14" style="298" customWidth="1"/>
    <col min="9737" max="9737" width="12.42578125" style="298" customWidth="1"/>
    <col min="9738" max="9738" width="12.28515625" style="298" customWidth="1"/>
    <col min="9739" max="9741" width="14" style="298" customWidth="1"/>
    <col min="9742" max="9742" width="16.28515625" style="298" customWidth="1"/>
    <col min="9743" max="9984" width="0.85546875" style="298"/>
    <col min="9985" max="9985" width="31.5703125" style="298" customWidth="1"/>
    <col min="9986" max="9986" width="8.7109375" style="298" customWidth="1"/>
    <col min="9987" max="9987" width="7" style="298" customWidth="1"/>
    <col min="9988" max="9989" width="12.28515625" style="298" customWidth="1"/>
    <col min="9990" max="9992" width="14" style="298" customWidth="1"/>
    <col min="9993" max="9993" width="12.42578125" style="298" customWidth="1"/>
    <col min="9994" max="9994" width="12.28515625" style="298" customWidth="1"/>
    <col min="9995" max="9997" width="14" style="298" customWidth="1"/>
    <col min="9998" max="9998" width="16.28515625" style="298" customWidth="1"/>
    <col min="9999" max="10240" width="0.85546875" style="298"/>
    <col min="10241" max="10241" width="31.5703125" style="298" customWidth="1"/>
    <col min="10242" max="10242" width="8.7109375" style="298" customWidth="1"/>
    <col min="10243" max="10243" width="7" style="298" customWidth="1"/>
    <col min="10244" max="10245" width="12.28515625" style="298" customWidth="1"/>
    <col min="10246" max="10248" width="14" style="298" customWidth="1"/>
    <col min="10249" max="10249" width="12.42578125" style="298" customWidth="1"/>
    <col min="10250" max="10250" width="12.28515625" style="298" customWidth="1"/>
    <col min="10251" max="10253" width="14" style="298" customWidth="1"/>
    <col min="10254" max="10254" width="16.28515625" style="298" customWidth="1"/>
    <col min="10255" max="10496" width="0.85546875" style="298"/>
    <col min="10497" max="10497" width="31.5703125" style="298" customWidth="1"/>
    <col min="10498" max="10498" width="8.7109375" style="298" customWidth="1"/>
    <col min="10499" max="10499" width="7" style="298" customWidth="1"/>
    <col min="10500" max="10501" width="12.28515625" style="298" customWidth="1"/>
    <col min="10502" max="10504" width="14" style="298" customWidth="1"/>
    <col min="10505" max="10505" width="12.42578125" style="298" customWidth="1"/>
    <col min="10506" max="10506" width="12.28515625" style="298" customWidth="1"/>
    <col min="10507" max="10509" width="14" style="298" customWidth="1"/>
    <col min="10510" max="10510" width="16.28515625" style="298" customWidth="1"/>
    <col min="10511" max="10752" width="0.85546875" style="298"/>
    <col min="10753" max="10753" width="31.5703125" style="298" customWidth="1"/>
    <col min="10754" max="10754" width="8.7109375" style="298" customWidth="1"/>
    <col min="10755" max="10755" width="7" style="298" customWidth="1"/>
    <col min="10756" max="10757" width="12.28515625" style="298" customWidth="1"/>
    <col min="10758" max="10760" width="14" style="298" customWidth="1"/>
    <col min="10761" max="10761" width="12.42578125" style="298" customWidth="1"/>
    <col min="10762" max="10762" width="12.28515625" style="298" customWidth="1"/>
    <col min="10763" max="10765" width="14" style="298" customWidth="1"/>
    <col min="10766" max="10766" width="16.28515625" style="298" customWidth="1"/>
    <col min="10767" max="11008" width="0.85546875" style="298"/>
    <col min="11009" max="11009" width="31.5703125" style="298" customWidth="1"/>
    <col min="11010" max="11010" width="8.7109375" style="298" customWidth="1"/>
    <col min="11011" max="11011" width="7" style="298" customWidth="1"/>
    <col min="11012" max="11013" width="12.28515625" style="298" customWidth="1"/>
    <col min="11014" max="11016" width="14" style="298" customWidth="1"/>
    <col min="11017" max="11017" width="12.42578125" style="298" customWidth="1"/>
    <col min="11018" max="11018" width="12.28515625" style="298" customWidth="1"/>
    <col min="11019" max="11021" width="14" style="298" customWidth="1"/>
    <col min="11022" max="11022" width="16.28515625" style="298" customWidth="1"/>
    <col min="11023" max="11264" width="0.85546875" style="298"/>
    <col min="11265" max="11265" width="31.5703125" style="298" customWidth="1"/>
    <col min="11266" max="11266" width="8.7109375" style="298" customWidth="1"/>
    <col min="11267" max="11267" width="7" style="298" customWidth="1"/>
    <col min="11268" max="11269" width="12.28515625" style="298" customWidth="1"/>
    <col min="11270" max="11272" width="14" style="298" customWidth="1"/>
    <col min="11273" max="11273" width="12.42578125" style="298" customWidth="1"/>
    <col min="11274" max="11274" width="12.28515625" style="298" customWidth="1"/>
    <col min="11275" max="11277" width="14" style="298" customWidth="1"/>
    <col min="11278" max="11278" width="16.28515625" style="298" customWidth="1"/>
    <col min="11279" max="11520" width="0.85546875" style="298"/>
    <col min="11521" max="11521" width="31.5703125" style="298" customWidth="1"/>
    <col min="11522" max="11522" width="8.7109375" style="298" customWidth="1"/>
    <col min="11523" max="11523" width="7" style="298" customWidth="1"/>
    <col min="11524" max="11525" width="12.28515625" style="298" customWidth="1"/>
    <col min="11526" max="11528" width="14" style="298" customWidth="1"/>
    <col min="11529" max="11529" width="12.42578125" style="298" customWidth="1"/>
    <col min="11530" max="11530" width="12.28515625" style="298" customWidth="1"/>
    <col min="11531" max="11533" width="14" style="298" customWidth="1"/>
    <col min="11534" max="11534" width="16.28515625" style="298" customWidth="1"/>
    <col min="11535" max="11776" width="0.85546875" style="298"/>
    <col min="11777" max="11777" width="31.5703125" style="298" customWidth="1"/>
    <col min="11778" max="11778" width="8.7109375" style="298" customWidth="1"/>
    <col min="11779" max="11779" width="7" style="298" customWidth="1"/>
    <col min="11780" max="11781" width="12.28515625" style="298" customWidth="1"/>
    <col min="11782" max="11784" width="14" style="298" customWidth="1"/>
    <col min="11785" max="11785" width="12.42578125" style="298" customWidth="1"/>
    <col min="11786" max="11786" width="12.28515625" style="298" customWidth="1"/>
    <col min="11787" max="11789" width="14" style="298" customWidth="1"/>
    <col min="11790" max="11790" width="16.28515625" style="298" customWidth="1"/>
    <col min="11791" max="12032" width="0.85546875" style="298"/>
    <col min="12033" max="12033" width="31.5703125" style="298" customWidth="1"/>
    <col min="12034" max="12034" width="8.7109375" style="298" customWidth="1"/>
    <col min="12035" max="12035" width="7" style="298" customWidth="1"/>
    <col min="12036" max="12037" width="12.28515625" style="298" customWidth="1"/>
    <col min="12038" max="12040" width="14" style="298" customWidth="1"/>
    <col min="12041" max="12041" width="12.42578125" style="298" customWidth="1"/>
    <col min="12042" max="12042" width="12.28515625" style="298" customWidth="1"/>
    <col min="12043" max="12045" width="14" style="298" customWidth="1"/>
    <col min="12046" max="12046" width="16.28515625" style="298" customWidth="1"/>
    <col min="12047" max="12288" width="0.85546875" style="298"/>
    <col min="12289" max="12289" width="31.5703125" style="298" customWidth="1"/>
    <col min="12290" max="12290" width="8.7109375" style="298" customWidth="1"/>
    <col min="12291" max="12291" width="7" style="298" customWidth="1"/>
    <col min="12292" max="12293" width="12.28515625" style="298" customWidth="1"/>
    <col min="12294" max="12296" width="14" style="298" customWidth="1"/>
    <col min="12297" max="12297" width="12.42578125" style="298" customWidth="1"/>
    <col min="12298" max="12298" width="12.28515625" style="298" customWidth="1"/>
    <col min="12299" max="12301" width="14" style="298" customWidth="1"/>
    <col min="12302" max="12302" width="16.28515625" style="298" customWidth="1"/>
    <col min="12303" max="12544" width="0.85546875" style="298"/>
    <col min="12545" max="12545" width="31.5703125" style="298" customWidth="1"/>
    <col min="12546" max="12546" width="8.7109375" style="298" customWidth="1"/>
    <col min="12547" max="12547" width="7" style="298" customWidth="1"/>
    <col min="12548" max="12549" width="12.28515625" style="298" customWidth="1"/>
    <col min="12550" max="12552" width="14" style="298" customWidth="1"/>
    <col min="12553" max="12553" width="12.42578125" style="298" customWidth="1"/>
    <col min="12554" max="12554" width="12.28515625" style="298" customWidth="1"/>
    <col min="12555" max="12557" width="14" style="298" customWidth="1"/>
    <col min="12558" max="12558" width="16.28515625" style="298" customWidth="1"/>
    <col min="12559" max="12800" width="0.85546875" style="298"/>
    <col min="12801" max="12801" width="31.5703125" style="298" customWidth="1"/>
    <col min="12802" max="12802" width="8.7109375" style="298" customWidth="1"/>
    <col min="12803" max="12803" width="7" style="298" customWidth="1"/>
    <col min="12804" max="12805" width="12.28515625" style="298" customWidth="1"/>
    <col min="12806" max="12808" width="14" style="298" customWidth="1"/>
    <col min="12809" max="12809" width="12.42578125" style="298" customWidth="1"/>
    <col min="12810" max="12810" width="12.28515625" style="298" customWidth="1"/>
    <col min="12811" max="12813" width="14" style="298" customWidth="1"/>
    <col min="12814" max="12814" width="16.28515625" style="298" customWidth="1"/>
    <col min="12815" max="13056" width="0.85546875" style="298"/>
    <col min="13057" max="13057" width="31.5703125" style="298" customWidth="1"/>
    <col min="13058" max="13058" width="8.7109375" style="298" customWidth="1"/>
    <col min="13059" max="13059" width="7" style="298" customWidth="1"/>
    <col min="13060" max="13061" width="12.28515625" style="298" customWidth="1"/>
    <col min="13062" max="13064" width="14" style="298" customWidth="1"/>
    <col min="13065" max="13065" width="12.42578125" style="298" customWidth="1"/>
    <col min="13066" max="13066" width="12.28515625" style="298" customWidth="1"/>
    <col min="13067" max="13069" width="14" style="298" customWidth="1"/>
    <col min="13070" max="13070" width="16.28515625" style="298" customWidth="1"/>
    <col min="13071" max="13312" width="0.85546875" style="298"/>
    <col min="13313" max="13313" width="31.5703125" style="298" customWidth="1"/>
    <col min="13314" max="13314" width="8.7109375" style="298" customWidth="1"/>
    <col min="13315" max="13315" width="7" style="298" customWidth="1"/>
    <col min="13316" max="13317" width="12.28515625" style="298" customWidth="1"/>
    <col min="13318" max="13320" width="14" style="298" customWidth="1"/>
    <col min="13321" max="13321" width="12.42578125" style="298" customWidth="1"/>
    <col min="13322" max="13322" width="12.28515625" style="298" customWidth="1"/>
    <col min="13323" max="13325" width="14" style="298" customWidth="1"/>
    <col min="13326" max="13326" width="16.28515625" style="298" customWidth="1"/>
    <col min="13327" max="13568" width="0.85546875" style="298"/>
    <col min="13569" max="13569" width="31.5703125" style="298" customWidth="1"/>
    <col min="13570" max="13570" width="8.7109375" style="298" customWidth="1"/>
    <col min="13571" max="13571" width="7" style="298" customWidth="1"/>
    <col min="13572" max="13573" width="12.28515625" style="298" customWidth="1"/>
    <col min="13574" max="13576" width="14" style="298" customWidth="1"/>
    <col min="13577" max="13577" width="12.42578125" style="298" customWidth="1"/>
    <col min="13578" max="13578" width="12.28515625" style="298" customWidth="1"/>
    <col min="13579" max="13581" width="14" style="298" customWidth="1"/>
    <col min="13582" max="13582" width="16.28515625" style="298" customWidth="1"/>
    <col min="13583" max="13824" width="0.85546875" style="298"/>
    <col min="13825" max="13825" width="31.5703125" style="298" customWidth="1"/>
    <col min="13826" max="13826" width="8.7109375" style="298" customWidth="1"/>
    <col min="13827" max="13827" width="7" style="298" customWidth="1"/>
    <col min="13828" max="13829" width="12.28515625" style="298" customWidth="1"/>
    <col min="13830" max="13832" width="14" style="298" customWidth="1"/>
    <col min="13833" max="13833" width="12.42578125" style="298" customWidth="1"/>
    <col min="13834" max="13834" width="12.28515625" style="298" customWidth="1"/>
    <col min="13835" max="13837" width="14" style="298" customWidth="1"/>
    <col min="13838" max="13838" width="16.28515625" style="298" customWidth="1"/>
    <col min="13839" max="14080" width="0.85546875" style="298"/>
    <col min="14081" max="14081" width="31.5703125" style="298" customWidth="1"/>
    <col min="14082" max="14082" width="8.7109375" style="298" customWidth="1"/>
    <col min="14083" max="14083" width="7" style="298" customWidth="1"/>
    <col min="14084" max="14085" width="12.28515625" style="298" customWidth="1"/>
    <col min="14086" max="14088" width="14" style="298" customWidth="1"/>
    <col min="14089" max="14089" width="12.42578125" style="298" customWidth="1"/>
    <col min="14090" max="14090" width="12.28515625" style="298" customWidth="1"/>
    <col min="14091" max="14093" width="14" style="298" customWidth="1"/>
    <col min="14094" max="14094" width="16.28515625" style="298" customWidth="1"/>
    <col min="14095" max="14336" width="0.85546875" style="298"/>
    <col min="14337" max="14337" width="31.5703125" style="298" customWidth="1"/>
    <col min="14338" max="14338" width="8.7109375" style="298" customWidth="1"/>
    <col min="14339" max="14339" width="7" style="298" customWidth="1"/>
    <col min="14340" max="14341" width="12.28515625" style="298" customWidth="1"/>
    <col min="14342" max="14344" width="14" style="298" customWidth="1"/>
    <col min="14345" max="14345" width="12.42578125" style="298" customWidth="1"/>
    <col min="14346" max="14346" width="12.28515625" style="298" customWidth="1"/>
    <col min="14347" max="14349" width="14" style="298" customWidth="1"/>
    <col min="14350" max="14350" width="16.28515625" style="298" customWidth="1"/>
    <col min="14351" max="14592" width="0.85546875" style="298"/>
    <col min="14593" max="14593" width="31.5703125" style="298" customWidth="1"/>
    <col min="14594" max="14594" width="8.7109375" style="298" customWidth="1"/>
    <col min="14595" max="14595" width="7" style="298" customWidth="1"/>
    <col min="14596" max="14597" width="12.28515625" style="298" customWidth="1"/>
    <col min="14598" max="14600" width="14" style="298" customWidth="1"/>
    <col min="14601" max="14601" width="12.42578125" style="298" customWidth="1"/>
    <col min="14602" max="14602" width="12.28515625" style="298" customWidth="1"/>
    <col min="14603" max="14605" width="14" style="298" customWidth="1"/>
    <col min="14606" max="14606" width="16.28515625" style="298" customWidth="1"/>
    <col min="14607" max="14848" width="0.85546875" style="298"/>
    <col min="14849" max="14849" width="31.5703125" style="298" customWidth="1"/>
    <col min="14850" max="14850" width="8.7109375" style="298" customWidth="1"/>
    <col min="14851" max="14851" width="7" style="298" customWidth="1"/>
    <col min="14852" max="14853" width="12.28515625" style="298" customWidth="1"/>
    <col min="14854" max="14856" width="14" style="298" customWidth="1"/>
    <col min="14857" max="14857" width="12.42578125" style="298" customWidth="1"/>
    <col min="14858" max="14858" width="12.28515625" style="298" customWidth="1"/>
    <col min="14859" max="14861" width="14" style="298" customWidth="1"/>
    <col min="14862" max="14862" width="16.28515625" style="298" customWidth="1"/>
    <col min="14863" max="15104" width="0.85546875" style="298"/>
    <col min="15105" max="15105" width="31.5703125" style="298" customWidth="1"/>
    <col min="15106" max="15106" width="8.7109375" style="298" customWidth="1"/>
    <col min="15107" max="15107" width="7" style="298" customWidth="1"/>
    <col min="15108" max="15109" width="12.28515625" style="298" customWidth="1"/>
    <col min="15110" max="15112" width="14" style="298" customWidth="1"/>
    <col min="15113" max="15113" width="12.42578125" style="298" customWidth="1"/>
    <col min="15114" max="15114" width="12.28515625" style="298" customWidth="1"/>
    <col min="15115" max="15117" width="14" style="298" customWidth="1"/>
    <col min="15118" max="15118" width="16.28515625" style="298" customWidth="1"/>
    <col min="15119" max="15360" width="0.85546875" style="298"/>
    <col min="15361" max="15361" width="31.5703125" style="298" customWidth="1"/>
    <col min="15362" max="15362" width="8.7109375" style="298" customWidth="1"/>
    <col min="15363" max="15363" width="7" style="298" customWidth="1"/>
    <col min="15364" max="15365" width="12.28515625" style="298" customWidth="1"/>
    <col min="15366" max="15368" width="14" style="298" customWidth="1"/>
    <col min="15369" max="15369" width="12.42578125" style="298" customWidth="1"/>
    <col min="15370" max="15370" width="12.28515625" style="298" customWidth="1"/>
    <col min="15371" max="15373" width="14" style="298" customWidth="1"/>
    <col min="15374" max="15374" width="16.28515625" style="298" customWidth="1"/>
    <col min="15375" max="15616" width="0.85546875" style="298"/>
    <col min="15617" max="15617" width="31.5703125" style="298" customWidth="1"/>
    <col min="15618" max="15618" width="8.7109375" style="298" customWidth="1"/>
    <col min="15619" max="15619" width="7" style="298" customWidth="1"/>
    <col min="15620" max="15621" width="12.28515625" style="298" customWidth="1"/>
    <col min="15622" max="15624" width="14" style="298" customWidth="1"/>
    <col min="15625" max="15625" width="12.42578125" style="298" customWidth="1"/>
    <col min="15626" max="15626" width="12.28515625" style="298" customWidth="1"/>
    <col min="15627" max="15629" width="14" style="298" customWidth="1"/>
    <col min="15630" max="15630" width="16.28515625" style="298" customWidth="1"/>
    <col min="15631" max="15872" width="0.85546875" style="298"/>
    <col min="15873" max="15873" width="31.5703125" style="298" customWidth="1"/>
    <col min="15874" max="15874" width="8.7109375" style="298" customWidth="1"/>
    <col min="15875" max="15875" width="7" style="298" customWidth="1"/>
    <col min="15876" max="15877" width="12.28515625" style="298" customWidth="1"/>
    <col min="15878" max="15880" width="14" style="298" customWidth="1"/>
    <col min="15881" max="15881" width="12.42578125" style="298" customWidth="1"/>
    <col min="15882" max="15882" width="12.28515625" style="298" customWidth="1"/>
    <col min="15883" max="15885" width="14" style="298" customWidth="1"/>
    <col min="15886" max="15886" width="16.28515625" style="298" customWidth="1"/>
    <col min="15887" max="16128" width="0.85546875" style="298"/>
    <col min="16129" max="16129" width="31.5703125" style="298" customWidth="1"/>
    <col min="16130" max="16130" width="8.7109375" style="298" customWidth="1"/>
    <col min="16131" max="16131" width="7" style="298" customWidth="1"/>
    <col min="16132" max="16133" width="12.28515625" style="298" customWidth="1"/>
    <col min="16134" max="16136" width="14" style="298" customWidth="1"/>
    <col min="16137" max="16137" width="12.42578125" style="298" customWidth="1"/>
    <col min="16138" max="16138" width="12.28515625" style="298" customWidth="1"/>
    <col min="16139" max="16141" width="14" style="298" customWidth="1"/>
    <col min="16142" max="16142" width="16.28515625" style="298" customWidth="1"/>
    <col min="16143" max="16384" width="0.85546875" style="298"/>
  </cols>
  <sheetData>
    <row r="1" spans="1:14" s="300" customFormat="1" ht="11.25" customHeight="1">
      <c r="A1" s="476" t="s">
        <v>641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</row>
    <row r="2" spans="1:14" s="301" customFormat="1" ht="33.75" customHeight="1">
      <c r="A2" s="477" t="s">
        <v>437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</row>
    <row r="3" spans="1:14">
      <c r="A3" s="298" t="s">
        <v>394</v>
      </c>
      <c r="B3" s="298" t="s">
        <v>438</v>
      </c>
    </row>
    <row r="4" spans="1:14">
      <c r="B4" s="298" t="s">
        <v>439</v>
      </c>
    </row>
    <row r="5" spans="1:14">
      <c r="A5" s="298" t="s">
        <v>395</v>
      </c>
      <c r="B5" s="298" t="s">
        <v>636</v>
      </c>
    </row>
    <row r="6" spans="1:14">
      <c r="A6" s="298" t="s">
        <v>440</v>
      </c>
      <c r="B6" s="298" t="s">
        <v>441</v>
      </c>
    </row>
    <row r="7" spans="1:14" ht="11.25" customHeight="1">
      <c r="N7" s="302"/>
    </row>
    <row r="8" spans="1:14">
      <c r="A8" s="298" t="s">
        <v>396</v>
      </c>
      <c r="D8" s="298">
        <f>Пр1!B5</f>
        <v>0</v>
      </c>
      <c r="L8" s="311"/>
      <c r="M8" s="311"/>
      <c r="N8" s="311"/>
    </row>
    <row r="9" spans="1:14">
      <c r="A9" s="298" t="s">
        <v>397</v>
      </c>
      <c r="D9" s="298">
        <f>Пр1!B10</f>
        <v>0</v>
      </c>
      <c r="L9" s="311"/>
      <c r="M9" s="311"/>
      <c r="N9" s="311"/>
    </row>
    <row r="10" spans="1:14">
      <c r="A10" s="298" t="s">
        <v>398</v>
      </c>
      <c r="D10" s="298">
        <f>Пр1!B7</f>
        <v>0</v>
      </c>
      <c r="L10" s="311"/>
      <c r="M10" s="311"/>
      <c r="N10" s="311"/>
    </row>
    <row r="11" spans="1:14">
      <c r="A11" s="298" t="s">
        <v>442</v>
      </c>
      <c r="D11" s="298">
        <f>Пр1!B9</f>
        <v>0</v>
      </c>
      <c r="L11" s="311"/>
      <c r="M11" s="311"/>
      <c r="N11" s="311"/>
    </row>
    <row r="12" spans="1:14">
      <c r="A12" s="298" t="s">
        <v>399</v>
      </c>
      <c r="D12" s="298">
        <f>'Пр6 Справочник'!B10</f>
        <v>2015</v>
      </c>
      <c r="L12" s="311"/>
      <c r="M12" s="311"/>
      <c r="N12" s="311"/>
    </row>
    <row r="13" spans="1:14" ht="11.25" customHeight="1"/>
    <row r="14" spans="1:14" ht="11.25" customHeight="1"/>
    <row r="15" spans="1:14" s="303" customFormat="1" ht="11.25" customHeight="1">
      <c r="A15" s="478" t="s">
        <v>4</v>
      </c>
      <c r="B15" s="478" t="s">
        <v>341</v>
      </c>
      <c r="C15" s="478" t="s">
        <v>400</v>
      </c>
      <c r="D15" s="478" t="s">
        <v>401</v>
      </c>
      <c r="E15" s="478" t="s">
        <v>443</v>
      </c>
      <c r="F15" s="478" t="s">
        <v>402</v>
      </c>
      <c r="G15" s="478"/>
      <c r="H15" s="478"/>
      <c r="I15" s="478" t="s">
        <v>403</v>
      </c>
      <c r="J15" s="478" t="s">
        <v>444</v>
      </c>
      <c r="K15" s="478" t="s">
        <v>404</v>
      </c>
      <c r="L15" s="478"/>
      <c r="M15" s="478"/>
      <c r="N15" s="478" t="s">
        <v>435</v>
      </c>
    </row>
    <row r="16" spans="1:14" s="303" customFormat="1" ht="75.75" customHeight="1">
      <c r="A16" s="478"/>
      <c r="B16" s="478"/>
      <c r="C16" s="478"/>
      <c r="D16" s="478"/>
      <c r="E16" s="478"/>
      <c r="F16" s="304" t="s">
        <v>445</v>
      </c>
      <c r="G16" s="304" t="s">
        <v>405</v>
      </c>
      <c r="H16" s="304" t="s">
        <v>406</v>
      </c>
      <c r="I16" s="478"/>
      <c r="J16" s="478"/>
      <c r="K16" s="304" t="s">
        <v>445</v>
      </c>
      <c r="L16" s="304" t="s">
        <v>405</v>
      </c>
      <c r="M16" s="304" t="s">
        <v>406</v>
      </c>
      <c r="N16" s="478"/>
    </row>
    <row r="17" spans="1:14" s="312" customFormat="1" ht="10.5">
      <c r="A17" s="308">
        <v>1</v>
      </c>
      <c r="B17" s="308">
        <v>2</v>
      </c>
      <c r="C17" s="308">
        <v>3</v>
      </c>
      <c r="D17" s="308">
        <v>4</v>
      </c>
      <c r="E17" s="308">
        <v>5</v>
      </c>
      <c r="F17" s="308">
        <v>6</v>
      </c>
      <c r="G17" s="308">
        <v>7</v>
      </c>
      <c r="H17" s="308">
        <v>8</v>
      </c>
      <c r="I17" s="308">
        <v>9</v>
      </c>
      <c r="J17" s="308">
        <v>10</v>
      </c>
      <c r="K17" s="308">
        <v>11</v>
      </c>
      <c r="L17" s="308">
        <v>12</v>
      </c>
      <c r="M17" s="308">
        <v>13</v>
      </c>
      <c r="N17" s="308">
        <v>14</v>
      </c>
    </row>
    <row r="18" spans="1:14" s="305" customFormat="1" ht="47.25" customHeight="1">
      <c r="A18" s="318" t="s">
        <v>541</v>
      </c>
      <c r="B18" s="306" t="s">
        <v>153</v>
      </c>
      <c r="C18" s="307" t="s">
        <v>407</v>
      </c>
      <c r="D18" s="397"/>
      <c r="E18" s="366">
        <f>SUM(F18:H18)</f>
        <v>0</v>
      </c>
      <c r="F18" s="397"/>
      <c r="G18" s="397"/>
      <c r="H18" s="397"/>
      <c r="I18" s="397"/>
      <c r="J18" s="366">
        <f>SUM(K18:M18)</f>
        <v>0</v>
      </c>
      <c r="K18" s="398"/>
      <c r="L18" s="398"/>
      <c r="M18" s="398"/>
      <c r="N18" s="399"/>
    </row>
    <row r="19" spans="1:14" s="305" customFormat="1" ht="23.25" customHeight="1">
      <c r="A19" s="318" t="s">
        <v>430</v>
      </c>
      <c r="B19" s="306" t="s">
        <v>153</v>
      </c>
      <c r="C19" s="307" t="s">
        <v>408</v>
      </c>
      <c r="D19" s="398"/>
      <c r="E19" s="366">
        <f>SUM(F19:H19)</f>
        <v>0</v>
      </c>
      <c r="F19" s="397"/>
      <c r="G19" s="397"/>
      <c r="H19" s="397"/>
      <c r="I19" s="397"/>
      <c r="J19" s="366">
        <f>SUM(K19:M19)</f>
        <v>0</v>
      </c>
      <c r="K19" s="398"/>
      <c r="L19" s="398"/>
      <c r="M19" s="398"/>
      <c r="N19" s="399"/>
    </row>
    <row r="20" spans="1:14" s="305" customFormat="1" ht="11.25" customHeight="1">
      <c r="A20" s="318" t="s">
        <v>409</v>
      </c>
      <c r="B20" s="306" t="s">
        <v>153</v>
      </c>
      <c r="C20" s="307" t="s">
        <v>410</v>
      </c>
      <c r="D20" s="366">
        <f t="shared" ref="D20:M20" si="0">D18-D19</f>
        <v>0</v>
      </c>
      <c r="E20" s="366">
        <f t="shared" si="0"/>
        <v>0</v>
      </c>
      <c r="F20" s="366">
        <f t="shared" si="0"/>
        <v>0</v>
      </c>
      <c r="G20" s="366">
        <f t="shared" si="0"/>
        <v>0</v>
      </c>
      <c r="H20" s="366">
        <f t="shared" si="0"/>
        <v>0</v>
      </c>
      <c r="I20" s="366">
        <f t="shared" si="0"/>
        <v>0</v>
      </c>
      <c r="J20" s="366">
        <f t="shared" si="0"/>
        <v>0</v>
      </c>
      <c r="K20" s="366">
        <f t="shared" si="0"/>
        <v>0</v>
      </c>
      <c r="L20" s="366">
        <f t="shared" si="0"/>
        <v>0</v>
      </c>
      <c r="M20" s="366">
        <f t="shared" si="0"/>
        <v>0</v>
      </c>
      <c r="N20" s="306"/>
    </row>
    <row r="21" spans="1:14" s="305" customFormat="1" ht="12" customHeight="1">
      <c r="A21" s="318" t="s">
        <v>411</v>
      </c>
      <c r="B21" s="306" t="s">
        <v>153</v>
      </c>
      <c r="C21" s="307" t="s">
        <v>412</v>
      </c>
      <c r="D21" s="398"/>
      <c r="E21" s="366">
        <f t="shared" ref="E21:E22" si="1">SUM(F21:H21)</f>
        <v>0</v>
      </c>
      <c r="F21" s="397"/>
      <c r="G21" s="397"/>
      <c r="H21" s="397"/>
      <c r="I21" s="397"/>
      <c r="J21" s="366">
        <f t="shared" ref="J21:J22" si="2">SUM(K21:M21)</f>
        <v>0</v>
      </c>
      <c r="K21" s="398"/>
      <c r="L21" s="398"/>
      <c r="M21" s="398"/>
      <c r="N21" s="399"/>
    </row>
    <row r="22" spans="1:14" s="305" customFormat="1" ht="10.35" customHeight="1">
      <c r="A22" s="318" t="s">
        <v>413</v>
      </c>
      <c r="B22" s="306" t="s">
        <v>153</v>
      </c>
      <c r="C22" s="307" t="s">
        <v>414</v>
      </c>
      <c r="D22" s="398"/>
      <c r="E22" s="366">
        <f t="shared" si="1"/>
        <v>0</v>
      </c>
      <c r="F22" s="397"/>
      <c r="G22" s="397"/>
      <c r="H22" s="397"/>
      <c r="I22" s="397"/>
      <c r="J22" s="366">
        <f t="shared" si="2"/>
        <v>0</v>
      </c>
      <c r="K22" s="398"/>
      <c r="L22" s="398"/>
      <c r="M22" s="398"/>
      <c r="N22" s="399"/>
    </row>
    <row r="23" spans="1:14" s="305" customFormat="1" ht="10.35" customHeight="1">
      <c r="A23" s="318" t="s">
        <v>415</v>
      </c>
      <c r="B23" s="306" t="s">
        <v>153</v>
      </c>
      <c r="C23" s="307" t="s">
        <v>416</v>
      </c>
      <c r="D23" s="366">
        <f>D20-D21-D22</f>
        <v>0</v>
      </c>
      <c r="E23" s="366">
        <f t="shared" ref="E23:M23" si="3">E20-E21-E22</f>
        <v>0</v>
      </c>
      <c r="F23" s="366">
        <f t="shared" si="3"/>
        <v>0</v>
      </c>
      <c r="G23" s="366">
        <f t="shared" si="3"/>
        <v>0</v>
      </c>
      <c r="H23" s="366">
        <f t="shared" si="3"/>
        <v>0</v>
      </c>
      <c r="I23" s="366">
        <f t="shared" si="3"/>
        <v>0</v>
      </c>
      <c r="J23" s="366">
        <f t="shared" si="3"/>
        <v>0</v>
      </c>
      <c r="K23" s="366">
        <f t="shared" si="3"/>
        <v>0</v>
      </c>
      <c r="L23" s="366">
        <f t="shared" si="3"/>
        <v>0</v>
      </c>
      <c r="M23" s="366">
        <f t="shared" si="3"/>
        <v>0</v>
      </c>
      <c r="N23" s="306"/>
    </row>
    <row r="24" spans="1:14" s="305" customFormat="1" ht="10.35" customHeight="1">
      <c r="A24" s="318" t="s">
        <v>417</v>
      </c>
      <c r="B24" s="306" t="s">
        <v>153</v>
      </c>
      <c r="C24" s="307" t="s">
        <v>418</v>
      </c>
      <c r="D24" s="397"/>
      <c r="E24" s="366">
        <f t="shared" ref="E24:E29" si="4">SUM(F24:H24)</f>
        <v>0</v>
      </c>
      <c r="F24" s="397"/>
      <c r="G24" s="397"/>
      <c r="H24" s="397"/>
      <c r="I24" s="397"/>
      <c r="J24" s="366">
        <f t="shared" ref="J24:J27" si="5">SUM(K24:M24)</f>
        <v>0</v>
      </c>
      <c r="K24" s="398"/>
      <c r="L24" s="398"/>
      <c r="M24" s="398"/>
      <c r="N24" s="399"/>
    </row>
    <row r="25" spans="1:14" s="305" customFormat="1" ht="10.35" customHeight="1">
      <c r="A25" s="318" t="s">
        <v>419</v>
      </c>
      <c r="B25" s="306" t="s">
        <v>153</v>
      </c>
      <c r="C25" s="307" t="s">
        <v>420</v>
      </c>
      <c r="D25" s="397"/>
      <c r="E25" s="366">
        <f t="shared" si="4"/>
        <v>0</v>
      </c>
      <c r="F25" s="397"/>
      <c r="G25" s="397"/>
      <c r="H25" s="397"/>
      <c r="I25" s="397"/>
      <c r="J25" s="366">
        <f t="shared" si="5"/>
        <v>0</v>
      </c>
      <c r="K25" s="398"/>
      <c r="L25" s="398"/>
      <c r="M25" s="398"/>
      <c r="N25" s="399"/>
    </row>
    <row r="26" spans="1:14" s="305" customFormat="1" ht="10.35" customHeight="1">
      <c r="A26" s="318" t="s">
        <v>421</v>
      </c>
      <c r="B26" s="306" t="s">
        <v>153</v>
      </c>
      <c r="C26" s="307" t="s">
        <v>422</v>
      </c>
      <c r="D26" s="397"/>
      <c r="E26" s="366">
        <f t="shared" si="4"/>
        <v>0</v>
      </c>
      <c r="F26" s="397"/>
      <c r="G26" s="397"/>
      <c r="H26" s="397"/>
      <c r="I26" s="397"/>
      <c r="J26" s="366">
        <f t="shared" si="5"/>
        <v>0</v>
      </c>
      <c r="K26" s="398"/>
      <c r="L26" s="398"/>
      <c r="M26" s="398"/>
      <c r="N26" s="399"/>
    </row>
    <row r="27" spans="1:14" s="305" customFormat="1" ht="10.35" customHeight="1">
      <c r="A27" s="318" t="s">
        <v>234</v>
      </c>
      <c r="B27" s="306" t="s">
        <v>153</v>
      </c>
      <c r="C27" s="307" t="s">
        <v>423</v>
      </c>
      <c r="D27" s="397"/>
      <c r="E27" s="366">
        <f t="shared" si="4"/>
        <v>0</v>
      </c>
      <c r="F27" s="397"/>
      <c r="G27" s="397"/>
      <c r="H27" s="397"/>
      <c r="I27" s="397"/>
      <c r="J27" s="366">
        <f t="shared" si="5"/>
        <v>0</v>
      </c>
      <c r="K27" s="398"/>
      <c r="L27" s="398"/>
      <c r="M27" s="398"/>
      <c r="N27" s="399"/>
    </row>
    <row r="28" spans="1:14" s="305" customFormat="1" ht="10.35" customHeight="1">
      <c r="A28" s="318" t="s">
        <v>424</v>
      </c>
      <c r="B28" s="306" t="s">
        <v>153</v>
      </c>
      <c r="C28" s="307" t="s">
        <v>425</v>
      </c>
      <c r="D28" s="366">
        <f>D23+D24-D25+D26-D27</f>
        <v>0</v>
      </c>
      <c r="E28" s="366">
        <f t="shared" ref="E28:M28" si="6">E23+E24-E25+E26-E27</f>
        <v>0</v>
      </c>
      <c r="F28" s="366">
        <f t="shared" si="6"/>
        <v>0</v>
      </c>
      <c r="G28" s="366">
        <f t="shared" si="6"/>
        <v>0</v>
      </c>
      <c r="H28" s="366">
        <f t="shared" si="6"/>
        <v>0</v>
      </c>
      <c r="I28" s="366">
        <f t="shared" si="6"/>
        <v>0</v>
      </c>
      <c r="J28" s="366">
        <f t="shared" si="6"/>
        <v>0</v>
      </c>
      <c r="K28" s="366">
        <f t="shared" si="6"/>
        <v>0</v>
      </c>
      <c r="L28" s="366">
        <f t="shared" si="6"/>
        <v>0</v>
      </c>
      <c r="M28" s="366">
        <f t="shared" si="6"/>
        <v>0</v>
      </c>
      <c r="N28" s="306"/>
    </row>
    <row r="29" spans="1:14" s="305" customFormat="1" ht="10.35" customHeight="1">
      <c r="A29" s="318" t="s">
        <v>83</v>
      </c>
      <c r="B29" s="306" t="s">
        <v>153</v>
      </c>
      <c r="C29" s="307" t="s">
        <v>426</v>
      </c>
      <c r="D29" s="398"/>
      <c r="E29" s="366">
        <f t="shared" si="4"/>
        <v>0</v>
      </c>
      <c r="F29" s="398"/>
      <c r="G29" s="398"/>
      <c r="H29" s="398"/>
      <c r="I29" s="398"/>
      <c r="J29" s="366">
        <f>SUM(K29:M29)</f>
        <v>0</v>
      </c>
      <c r="K29" s="398"/>
      <c r="L29" s="398"/>
      <c r="M29" s="398"/>
      <c r="N29" s="399"/>
    </row>
    <row r="30" spans="1:14" s="305" customFormat="1" ht="10.35" customHeight="1">
      <c r="A30" s="318" t="s">
        <v>427</v>
      </c>
      <c r="B30" s="306" t="s">
        <v>153</v>
      </c>
      <c r="C30" s="307" t="s">
        <v>428</v>
      </c>
      <c r="D30" s="366">
        <f>D28-D29</f>
        <v>0</v>
      </c>
      <c r="E30" s="366">
        <f t="shared" ref="E30:M30" si="7">E28-E29</f>
        <v>0</v>
      </c>
      <c r="F30" s="366">
        <f t="shared" si="7"/>
        <v>0</v>
      </c>
      <c r="G30" s="366">
        <f t="shared" si="7"/>
        <v>0</v>
      </c>
      <c r="H30" s="366">
        <f t="shared" si="7"/>
        <v>0</v>
      </c>
      <c r="I30" s="366">
        <f t="shared" si="7"/>
        <v>0</v>
      </c>
      <c r="J30" s="366">
        <f t="shared" si="7"/>
        <v>0</v>
      </c>
      <c r="K30" s="366">
        <f t="shared" si="7"/>
        <v>0</v>
      </c>
      <c r="L30" s="366">
        <f t="shared" si="7"/>
        <v>0</v>
      </c>
      <c r="M30" s="366">
        <f t="shared" si="7"/>
        <v>0</v>
      </c>
      <c r="N30" s="306"/>
    </row>
    <row r="31" spans="1:14" s="299" customFormat="1" ht="10.5">
      <c r="A31" s="369" t="s">
        <v>429</v>
      </c>
      <c r="B31" s="308"/>
      <c r="C31" s="309"/>
      <c r="D31" s="367"/>
      <c r="E31" s="368"/>
      <c r="F31" s="367"/>
      <c r="G31" s="367"/>
      <c r="H31" s="367"/>
      <c r="I31" s="367"/>
      <c r="J31" s="368"/>
      <c r="K31" s="367"/>
      <c r="L31" s="367"/>
      <c r="M31" s="367"/>
      <c r="N31" s="308"/>
    </row>
    <row r="32" spans="1:14" s="305" customFormat="1" ht="34.5" customHeight="1">
      <c r="A32" s="318" t="s">
        <v>542</v>
      </c>
      <c r="B32" s="306" t="s">
        <v>153</v>
      </c>
      <c r="C32" s="307">
        <v>140</v>
      </c>
      <c r="D32" s="398"/>
      <c r="E32" s="366">
        <f t="shared" ref="E32:E33" si="8">SUM(F32:H32)</f>
        <v>0</v>
      </c>
      <c r="F32" s="398"/>
      <c r="G32" s="398"/>
      <c r="H32" s="398"/>
      <c r="I32" s="398"/>
      <c r="J32" s="366">
        <f t="shared" ref="J32:J33" si="9">SUM(K32:M32)</f>
        <v>0</v>
      </c>
      <c r="K32" s="398"/>
      <c r="L32" s="398"/>
      <c r="M32" s="398"/>
      <c r="N32" s="399"/>
    </row>
    <row r="33" spans="1:14" s="305" customFormat="1" ht="23.25" customHeight="1">
      <c r="A33" s="318" t="s">
        <v>543</v>
      </c>
      <c r="B33" s="306" t="s">
        <v>153</v>
      </c>
      <c r="C33" s="307">
        <v>150</v>
      </c>
      <c r="D33" s="398"/>
      <c r="E33" s="366">
        <f t="shared" si="8"/>
        <v>0</v>
      </c>
      <c r="F33" s="398"/>
      <c r="G33" s="398"/>
      <c r="H33" s="398"/>
      <c r="I33" s="398"/>
      <c r="J33" s="366">
        <f t="shared" si="9"/>
        <v>0</v>
      </c>
      <c r="K33" s="398"/>
      <c r="L33" s="398"/>
      <c r="M33" s="398"/>
      <c r="N33" s="399"/>
    </row>
    <row r="34" spans="1:14" s="297" customFormat="1" ht="6" customHeight="1"/>
    <row r="35" spans="1:14" s="296" customFormat="1" ht="10.5">
      <c r="A35" s="310" t="s">
        <v>436</v>
      </c>
    </row>
    <row r="36" spans="1:14" s="297" customFormat="1" ht="11.25" customHeight="1">
      <c r="A36" s="313" t="s">
        <v>446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</row>
    <row r="37" spans="1:14" s="297" customFormat="1" ht="11.25">
      <c r="A37" s="313" t="s">
        <v>447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</row>
    <row r="38" spans="1:14" s="296" customFormat="1" ht="24.75" customHeight="1">
      <c r="A38" s="475" t="s">
        <v>448</v>
      </c>
      <c r="B38" s="467"/>
      <c r="C38" s="467"/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7"/>
    </row>
    <row r="39" spans="1:14" s="299" customFormat="1" ht="10.5">
      <c r="A39" s="310" t="s">
        <v>449</v>
      </c>
      <c r="B39" s="312"/>
      <c r="C39" s="314"/>
      <c r="D39" s="314"/>
      <c r="E39" s="312"/>
      <c r="F39" s="312"/>
      <c r="G39" s="312"/>
      <c r="H39" s="312"/>
      <c r="I39" s="312"/>
      <c r="J39" s="312"/>
      <c r="K39" s="312"/>
      <c r="L39" s="312"/>
      <c r="M39" s="312"/>
      <c r="N39" s="312"/>
    </row>
    <row r="40" spans="1:14" s="297" customFormat="1" ht="9.75" customHeight="1"/>
    <row r="41" spans="1:14">
      <c r="A41" s="298" t="s">
        <v>432</v>
      </c>
      <c r="K41" s="315"/>
      <c r="L41" s="315"/>
      <c r="N41" s="315"/>
    </row>
    <row r="42" spans="1:14" s="297" customFormat="1" ht="11.25">
      <c r="K42" s="316" t="s">
        <v>433</v>
      </c>
      <c r="L42" s="316"/>
      <c r="N42" s="317"/>
    </row>
    <row r="43" spans="1:14">
      <c r="A43" s="298" t="s">
        <v>434</v>
      </c>
      <c r="K43" s="315"/>
      <c r="L43" s="315"/>
      <c r="N43" s="315"/>
    </row>
    <row r="44" spans="1:14" s="297" customFormat="1" ht="11.25">
      <c r="K44" s="316" t="s">
        <v>433</v>
      </c>
      <c r="L44" s="316"/>
      <c r="N44" s="317"/>
    </row>
    <row r="45" spans="1:14" ht="3" customHeight="1"/>
  </sheetData>
  <sheetProtection algorithmName="SHA-512" hashValue="o2Y90D2XmUb9/y1ljR5A3JP/kaPoe+MuLubEXy2Y5S+I8T+EtezUjRpOJjRLlmZBiMqX88293CXgxwt1xCStgw==" saltValue="5ciLS3gBP5d4iPI4oDVAEw==" spinCount="100000" sheet="1" objects="1" scenarios="1" formatCells="0" formatColumns="0" formatRows="0"/>
  <mergeCells count="13">
    <mergeCell ref="A38:N38"/>
    <mergeCell ref="A1:N1"/>
    <mergeCell ref="A2:N2"/>
    <mergeCell ref="A15:A16"/>
    <mergeCell ref="B15:B16"/>
    <mergeCell ref="C15:C16"/>
    <mergeCell ref="D15:D16"/>
    <mergeCell ref="E15:E16"/>
    <mergeCell ref="F15:H15"/>
    <mergeCell ref="I15:I16"/>
    <mergeCell ref="J15:J16"/>
    <mergeCell ref="K15:M15"/>
    <mergeCell ref="N15:N16"/>
  </mergeCells>
  <pageMargins left="0.98425196850393704" right="0.86614173228346458" top="0.78740157480314965" bottom="0.39370078740157483" header="0.19685039370078741" footer="0.19685039370078741"/>
  <pageSetup paperSize="8" scale="95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view="pageBreakPreview" zoomScale="130" zoomScaleNormal="100" zoomScaleSheetLayoutView="130" workbookViewId="0">
      <selection activeCell="F55" sqref="F55"/>
    </sheetView>
  </sheetViews>
  <sheetFormatPr defaultColWidth="0.85546875" defaultRowHeight="11.25"/>
  <cols>
    <col min="1" max="1" width="34.7109375" style="297" customWidth="1"/>
    <col min="2" max="2" width="9" style="297" customWidth="1"/>
    <col min="3" max="15" width="10.85546875" style="297" customWidth="1"/>
    <col min="16" max="16" width="13.140625" style="297" customWidth="1"/>
    <col min="17" max="256" width="0.85546875" style="297"/>
    <col min="257" max="257" width="34.7109375" style="297" customWidth="1"/>
    <col min="258" max="258" width="7" style="297" customWidth="1"/>
    <col min="259" max="259" width="5.28515625" style="297" customWidth="1"/>
    <col min="260" max="260" width="8" style="297" customWidth="1"/>
    <col min="261" max="261" width="7.85546875" style="297" customWidth="1"/>
    <col min="262" max="265" width="6.140625" style="297" customWidth="1"/>
    <col min="266" max="267" width="8" style="297" customWidth="1"/>
    <col min="268" max="270" width="6.140625" style="297" customWidth="1"/>
    <col min="271" max="271" width="6.28515625" style="297" customWidth="1"/>
    <col min="272" max="272" width="8.7109375" style="297" customWidth="1"/>
    <col min="273" max="512" width="0.85546875" style="297"/>
    <col min="513" max="513" width="34.7109375" style="297" customWidth="1"/>
    <col min="514" max="514" width="7" style="297" customWidth="1"/>
    <col min="515" max="515" width="5.28515625" style="297" customWidth="1"/>
    <col min="516" max="516" width="8" style="297" customWidth="1"/>
    <col min="517" max="517" width="7.85546875" style="297" customWidth="1"/>
    <col min="518" max="521" width="6.140625" style="297" customWidth="1"/>
    <col min="522" max="523" width="8" style="297" customWidth="1"/>
    <col min="524" max="526" width="6.140625" style="297" customWidth="1"/>
    <col min="527" max="527" width="6.28515625" style="297" customWidth="1"/>
    <col min="528" max="528" width="8.7109375" style="297" customWidth="1"/>
    <col min="529" max="768" width="0.85546875" style="297"/>
    <col min="769" max="769" width="34.7109375" style="297" customWidth="1"/>
    <col min="770" max="770" width="7" style="297" customWidth="1"/>
    <col min="771" max="771" width="5.28515625" style="297" customWidth="1"/>
    <col min="772" max="772" width="8" style="297" customWidth="1"/>
    <col min="773" max="773" width="7.85546875" style="297" customWidth="1"/>
    <col min="774" max="777" width="6.140625" style="297" customWidth="1"/>
    <col min="778" max="779" width="8" style="297" customWidth="1"/>
    <col min="780" max="782" width="6.140625" style="297" customWidth="1"/>
    <col min="783" max="783" width="6.28515625" style="297" customWidth="1"/>
    <col min="784" max="784" width="8.7109375" style="297" customWidth="1"/>
    <col min="785" max="1024" width="0.85546875" style="297"/>
    <col min="1025" max="1025" width="34.7109375" style="297" customWidth="1"/>
    <col min="1026" max="1026" width="7" style="297" customWidth="1"/>
    <col min="1027" max="1027" width="5.28515625" style="297" customWidth="1"/>
    <col min="1028" max="1028" width="8" style="297" customWidth="1"/>
    <col min="1029" max="1029" width="7.85546875" style="297" customWidth="1"/>
    <col min="1030" max="1033" width="6.140625" style="297" customWidth="1"/>
    <col min="1034" max="1035" width="8" style="297" customWidth="1"/>
    <col min="1036" max="1038" width="6.140625" style="297" customWidth="1"/>
    <col min="1039" max="1039" width="6.28515625" style="297" customWidth="1"/>
    <col min="1040" max="1040" width="8.7109375" style="297" customWidth="1"/>
    <col min="1041" max="1280" width="0.85546875" style="297"/>
    <col min="1281" max="1281" width="34.7109375" style="297" customWidth="1"/>
    <col min="1282" max="1282" width="7" style="297" customWidth="1"/>
    <col min="1283" max="1283" width="5.28515625" style="297" customWidth="1"/>
    <col min="1284" max="1284" width="8" style="297" customWidth="1"/>
    <col min="1285" max="1285" width="7.85546875" style="297" customWidth="1"/>
    <col min="1286" max="1289" width="6.140625" style="297" customWidth="1"/>
    <col min="1290" max="1291" width="8" style="297" customWidth="1"/>
    <col min="1292" max="1294" width="6.140625" style="297" customWidth="1"/>
    <col min="1295" max="1295" width="6.28515625" style="297" customWidth="1"/>
    <col min="1296" max="1296" width="8.7109375" style="297" customWidth="1"/>
    <col min="1297" max="1536" width="0.85546875" style="297"/>
    <col min="1537" max="1537" width="34.7109375" style="297" customWidth="1"/>
    <col min="1538" max="1538" width="7" style="297" customWidth="1"/>
    <col min="1539" max="1539" width="5.28515625" style="297" customWidth="1"/>
    <col min="1540" max="1540" width="8" style="297" customWidth="1"/>
    <col min="1541" max="1541" width="7.85546875" style="297" customWidth="1"/>
    <col min="1542" max="1545" width="6.140625" style="297" customWidth="1"/>
    <col min="1546" max="1547" width="8" style="297" customWidth="1"/>
    <col min="1548" max="1550" width="6.140625" style="297" customWidth="1"/>
    <col min="1551" max="1551" width="6.28515625" style="297" customWidth="1"/>
    <col min="1552" max="1552" width="8.7109375" style="297" customWidth="1"/>
    <col min="1553" max="1792" width="0.85546875" style="297"/>
    <col min="1793" max="1793" width="34.7109375" style="297" customWidth="1"/>
    <col min="1794" max="1794" width="7" style="297" customWidth="1"/>
    <col min="1795" max="1795" width="5.28515625" style="297" customWidth="1"/>
    <col min="1796" max="1796" width="8" style="297" customWidth="1"/>
    <col min="1797" max="1797" width="7.85546875" style="297" customWidth="1"/>
    <col min="1798" max="1801" width="6.140625" style="297" customWidth="1"/>
    <col min="1802" max="1803" width="8" style="297" customWidth="1"/>
    <col min="1804" max="1806" width="6.140625" style="297" customWidth="1"/>
    <col min="1807" max="1807" width="6.28515625" style="297" customWidth="1"/>
    <col min="1808" max="1808" width="8.7109375" style="297" customWidth="1"/>
    <col min="1809" max="2048" width="0.85546875" style="297"/>
    <col min="2049" max="2049" width="34.7109375" style="297" customWidth="1"/>
    <col min="2050" max="2050" width="7" style="297" customWidth="1"/>
    <col min="2051" max="2051" width="5.28515625" style="297" customWidth="1"/>
    <col min="2052" max="2052" width="8" style="297" customWidth="1"/>
    <col min="2053" max="2053" width="7.85546875" style="297" customWidth="1"/>
    <col min="2054" max="2057" width="6.140625" style="297" customWidth="1"/>
    <col min="2058" max="2059" width="8" style="297" customWidth="1"/>
    <col min="2060" max="2062" width="6.140625" style="297" customWidth="1"/>
    <col min="2063" max="2063" width="6.28515625" style="297" customWidth="1"/>
    <col min="2064" max="2064" width="8.7109375" style="297" customWidth="1"/>
    <col min="2065" max="2304" width="0.85546875" style="297"/>
    <col min="2305" max="2305" width="34.7109375" style="297" customWidth="1"/>
    <col min="2306" max="2306" width="7" style="297" customWidth="1"/>
    <col min="2307" max="2307" width="5.28515625" style="297" customWidth="1"/>
    <col min="2308" max="2308" width="8" style="297" customWidth="1"/>
    <col min="2309" max="2309" width="7.85546875" style="297" customWidth="1"/>
    <col min="2310" max="2313" width="6.140625" style="297" customWidth="1"/>
    <col min="2314" max="2315" width="8" style="297" customWidth="1"/>
    <col min="2316" max="2318" width="6.140625" style="297" customWidth="1"/>
    <col min="2319" max="2319" width="6.28515625" style="297" customWidth="1"/>
    <col min="2320" max="2320" width="8.7109375" style="297" customWidth="1"/>
    <col min="2321" max="2560" width="0.85546875" style="297"/>
    <col min="2561" max="2561" width="34.7109375" style="297" customWidth="1"/>
    <col min="2562" max="2562" width="7" style="297" customWidth="1"/>
    <col min="2563" max="2563" width="5.28515625" style="297" customWidth="1"/>
    <col min="2564" max="2564" width="8" style="297" customWidth="1"/>
    <col min="2565" max="2565" width="7.85546875" style="297" customWidth="1"/>
    <col min="2566" max="2569" width="6.140625" style="297" customWidth="1"/>
    <col min="2570" max="2571" width="8" style="297" customWidth="1"/>
    <col min="2572" max="2574" width="6.140625" style="297" customWidth="1"/>
    <col min="2575" max="2575" width="6.28515625" style="297" customWidth="1"/>
    <col min="2576" max="2576" width="8.7109375" style="297" customWidth="1"/>
    <col min="2577" max="2816" width="0.85546875" style="297"/>
    <col min="2817" max="2817" width="34.7109375" style="297" customWidth="1"/>
    <col min="2818" max="2818" width="7" style="297" customWidth="1"/>
    <col min="2819" max="2819" width="5.28515625" style="297" customWidth="1"/>
    <col min="2820" max="2820" width="8" style="297" customWidth="1"/>
    <col min="2821" max="2821" width="7.85546875" style="297" customWidth="1"/>
    <col min="2822" max="2825" width="6.140625" style="297" customWidth="1"/>
    <col min="2826" max="2827" width="8" style="297" customWidth="1"/>
    <col min="2828" max="2830" width="6.140625" style="297" customWidth="1"/>
    <col min="2831" max="2831" width="6.28515625" style="297" customWidth="1"/>
    <col min="2832" max="2832" width="8.7109375" style="297" customWidth="1"/>
    <col min="2833" max="3072" width="0.85546875" style="297"/>
    <col min="3073" max="3073" width="34.7109375" style="297" customWidth="1"/>
    <col min="3074" max="3074" width="7" style="297" customWidth="1"/>
    <col min="3075" max="3075" width="5.28515625" style="297" customWidth="1"/>
    <col min="3076" max="3076" width="8" style="297" customWidth="1"/>
    <col min="3077" max="3077" width="7.85546875" style="297" customWidth="1"/>
    <col min="3078" max="3081" width="6.140625" style="297" customWidth="1"/>
    <col min="3082" max="3083" width="8" style="297" customWidth="1"/>
    <col min="3084" max="3086" width="6.140625" style="297" customWidth="1"/>
    <col min="3087" max="3087" width="6.28515625" style="297" customWidth="1"/>
    <col min="3088" max="3088" width="8.7109375" style="297" customWidth="1"/>
    <col min="3089" max="3328" width="0.85546875" style="297"/>
    <col min="3329" max="3329" width="34.7109375" style="297" customWidth="1"/>
    <col min="3330" max="3330" width="7" style="297" customWidth="1"/>
    <col min="3331" max="3331" width="5.28515625" style="297" customWidth="1"/>
    <col min="3332" max="3332" width="8" style="297" customWidth="1"/>
    <col min="3333" max="3333" width="7.85546875" style="297" customWidth="1"/>
    <col min="3334" max="3337" width="6.140625" style="297" customWidth="1"/>
    <col min="3338" max="3339" width="8" style="297" customWidth="1"/>
    <col min="3340" max="3342" width="6.140625" style="297" customWidth="1"/>
    <col min="3343" max="3343" width="6.28515625" style="297" customWidth="1"/>
    <col min="3344" max="3344" width="8.7109375" style="297" customWidth="1"/>
    <col min="3345" max="3584" width="0.85546875" style="297"/>
    <col min="3585" max="3585" width="34.7109375" style="297" customWidth="1"/>
    <col min="3586" max="3586" width="7" style="297" customWidth="1"/>
    <col min="3587" max="3587" width="5.28515625" style="297" customWidth="1"/>
    <col min="3588" max="3588" width="8" style="297" customWidth="1"/>
    <col min="3589" max="3589" width="7.85546875" style="297" customWidth="1"/>
    <col min="3590" max="3593" width="6.140625" style="297" customWidth="1"/>
    <col min="3594" max="3595" width="8" style="297" customWidth="1"/>
    <col min="3596" max="3598" width="6.140625" style="297" customWidth="1"/>
    <col min="3599" max="3599" width="6.28515625" style="297" customWidth="1"/>
    <col min="3600" max="3600" width="8.7109375" style="297" customWidth="1"/>
    <col min="3601" max="3840" width="0.85546875" style="297"/>
    <col min="3841" max="3841" width="34.7109375" style="297" customWidth="1"/>
    <col min="3842" max="3842" width="7" style="297" customWidth="1"/>
    <col min="3843" max="3843" width="5.28515625" style="297" customWidth="1"/>
    <col min="3844" max="3844" width="8" style="297" customWidth="1"/>
    <col min="3845" max="3845" width="7.85546875" style="297" customWidth="1"/>
    <col min="3846" max="3849" width="6.140625" style="297" customWidth="1"/>
    <col min="3850" max="3851" width="8" style="297" customWidth="1"/>
    <col min="3852" max="3854" width="6.140625" style="297" customWidth="1"/>
    <col min="3855" max="3855" width="6.28515625" style="297" customWidth="1"/>
    <col min="3856" max="3856" width="8.7109375" style="297" customWidth="1"/>
    <col min="3857" max="4096" width="0.85546875" style="297"/>
    <col min="4097" max="4097" width="34.7109375" style="297" customWidth="1"/>
    <col min="4098" max="4098" width="7" style="297" customWidth="1"/>
    <col min="4099" max="4099" width="5.28515625" style="297" customWidth="1"/>
    <col min="4100" max="4100" width="8" style="297" customWidth="1"/>
    <col min="4101" max="4101" width="7.85546875" style="297" customWidth="1"/>
    <col min="4102" max="4105" width="6.140625" style="297" customWidth="1"/>
    <col min="4106" max="4107" width="8" style="297" customWidth="1"/>
    <col min="4108" max="4110" width="6.140625" style="297" customWidth="1"/>
    <col min="4111" max="4111" width="6.28515625" style="297" customWidth="1"/>
    <col min="4112" max="4112" width="8.7109375" style="297" customWidth="1"/>
    <col min="4113" max="4352" width="0.85546875" style="297"/>
    <col min="4353" max="4353" width="34.7109375" style="297" customWidth="1"/>
    <col min="4354" max="4354" width="7" style="297" customWidth="1"/>
    <col min="4355" max="4355" width="5.28515625" style="297" customWidth="1"/>
    <col min="4356" max="4356" width="8" style="297" customWidth="1"/>
    <col min="4357" max="4357" width="7.85546875" style="297" customWidth="1"/>
    <col min="4358" max="4361" width="6.140625" style="297" customWidth="1"/>
    <col min="4362" max="4363" width="8" style="297" customWidth="1"/>
    <col min="4364" max="4366" width="6.140625" style="297" customWidth="1"/>
    <col min="4367" max="4367" width="6.28515625" style="297" customWidth="1"/>
    <col min="4368" max="4368" width="8.7109375" style="297" customWidth="1"/>
    <col min="4369" max="4608" width="0.85546875" style="297"/>
    <col min="4609" max="4609" width="34.7109375" style="297" customWidth="1"/>
    <col min="4610" max="4610" width="7" style="297" customWidth="1"/>
    <col min="4611" max="4611" width="5.28515625" style="297" customWidth="1"/>
    <col min="4612" max="4612" width="8" style="297" customWidth="1"/>
    <col min="4613" max="4613" width="7.85546875" style="297" customWidth="1"/>
    <col min="4614" max="4617" width="6.140625" style="297" customWidth="1"/>
    <col min="4618" max="4619" width="8" style="297" customWidth="1"/>
    <col min="4620" max="4622" width="6.140625" style="297" customWidth="1"/>
    <col min="4623" max="4623" width="6.28515625" style="297" customWidth="1"/>
    <col min="4624" max="4624" width="8.7109375" style="297" customWidth="1"/>
    <col min="4625" max="4864" width="0.85546875" style="297"/>
    <col min="4865" max="4865" width="34.7109375" style="297" customWidth="1"/>
    <col min="4866" max="4866" width="7" style="297" customWidth="1"/>
    <col min="4867" max="4867" width="5.28515625" style="297" customWidth="1"/>
    <col min="4868" max="4868" width="8" style="297" customWidth="1"/>
    <col min="4869" max="4869" width="7.85546875" style="297" customWidth="1"/>
    <col min="4870" max="4873" width="6.140625" style="297" customWidth="1"/>
    <col min="4874" max="4875" width="8" style="297" customWidth="1"/>
    <col min="4876" max="4878" width="6.140625" style="297" customWidth="1"/>
    <col min="4879" max="4879" width="6.28515625" style="297" customWidth="1"/>
    <col min="4880" max="4880" width="8.7109375" style="297" customWidth="1"/>
    <col min="4881" max="5120" width="0.85546875" style="297"/>
    <col min="5121" max="5121" width="34.7109375" style="297" customWidth="1"/>
    <col min="5122" max="5122" width="7" style="297" customWidth="1"/>
    <col min="5123" max="5123" width="5.28515625" style="297" customWidth="1"/>
    <col min="5124" max="5124" width="8" style="297" customWidth="1"/>
    <col min="5125" max="5125" width="7.85546875" style="297" customWidth="1"/>
    <col min="5126" max="5129" width="6.140625" style="297" customWidth="1"/>
    <col min="5130" max="5131" width="8" style="297" customWidth="1"/>
    <col min="5132" max="5134" width="6.140625" style="297" customWidth="1"/>
    <col min="5135" max="5135" width="6.28515625" style="297" customWidth="1"/>
    <col min="5136" max="5136" width="8.7109375" style="297" customWidth="1"/>
    <col min="5137" max="5376" width="0.85546875" style="297"/>
    <col min="5377" max="5377" width="34.7109375" style="297" customWidth="1"/>
    <col min="5378" max="5378" width="7" style="297" customWidth="1"/>
    <col min="5379" max="5379" width="5.28515625" style="297" customWidth="1"/>
    <col min="5380" max="5380" width="8" style="297" customWidth="1"/>
    <col min="5381" max="5381" width="7.85546875" style="297" customWidth="1"/>
    <col min="5382" max="5385" width="6.140625" style="297" customWidth="1"/>
    <col min="5386" max="5387" width="8" style="297" customWidth="1"/>
    <col min="5388" max="5390" width="6.140625" style="297" customWidth="1"/>
    <col min="5391" max="5391" width="6.28515625" style="297" customWidth="1"/>
    <col min="5392" max="5392" width="8.7109375" style="297" customWidth="1"/>
    <col min="5393" max="5632" width="0.85546875" style="297"/>
    <col min="5633" max="5633" width="34.7109375" style="297" customWidth="1"/>
    <col min="5634" max="5634" width="7" style="297" customWidth="1"/>
    <col min="5635" max="5635" width="5.28515625" style="297" customWidth="1"/>
    <col min="5636" max="5636" width="8" style="297" customWidth="1"/>
    <col min="5637" max="5637" width="7.85546875" style="297" customWidth="1"/>
    <col min="5638" max="5641" width="6.140625" style="297" customWidth="1"/>
    <col min="5642" max="5643" width="8" style="297" customWidth="1"/>
    <col min="5644" max="5646" width="6.140625" style="297" customWidth="1"/>
    <col min="5647" max="5647" width="6.28515625" style="297" customWidth="1"/>
    <col min="5648" max="5648" width="8.7109375" style="297" customWidth="1"/>
    <col min="5649" max="5888" width="0.85546875" style="297"/>
    <col min="5889" max="5889" width="34.7109375" style="297" customWidth="1"/>
    <col min="5890" max="5890" width="7" style="297" customWidth="1"/>
    <col min="5891" max="5891" width="5.28515625" style="297" customWidth="1"/>
    <col min="5892" max="5892" width="8" style="297" customWidth="1"/>
    <col min="5893" max="5893" width="7.85546875" style="297" customWidth="1"/>
    <col min="5894" max="5897" width="6.140625" style="297" customWidth="1"/>
    <col min="5898" max="5899" width="8" style="297" customWidth="1"/>
    <col min="5900" max="5902" width="6.140625" style="297" customWidth="1"/>
    <col min="5903" max="5903" width="6.28515625" style="297" customWidth="1"/>
    <col min="5904" max="5904" width="8.7109375" style="297" customWidth="1"/>
    <col min="5905" max="6144" width="0.85546875" style="297"/>
    <col min="6145" max="6145" width="34.7109375" style="297" customWidth="1"/>
    <col min="6146" max="6146" width="7" style="297" customWidth="1"/>
    <col min="6147" max="6147" width="5.28515625" style="297" customWidth="1"/>
    <col min="6148" max="6148" width="8" style="297" customWidth="1"/>
    <col min="6149" max="6149" width="7.85546875" style="297" customWidth="1"/>
    <col min="6150" max="6153" width="6.140625" style="297" customWidth="1"/>
    <col min="6154" max="6155" width="8" style="297" customWidth="1"/>
    <col min="6156" max="6158" width="6.140625" style="297" customWidth="1"/>
    <col min="6159" max="6159" width="6.28515625" style="297" customWidth="1"/>
    <col min="6160" max="6160" width="8.7109375" style="297" customWidth="1"/>
    <col min="6161" max="6400" width="0.85546875" style="297"/>
    <col min="6401" max="6401" width="34.7109375" style="297" customWidth="1"/>
    <col min="6402" max="6402" width="7" style="297" customWidth="1"/>
    <col min="6403" max="6403" width="5.28515625" style="297" customWidth="1"/>
    <col min="6404" max="6404" width="8" style="297" customWidth="1"/>
    <col min="6405" max="6405" width="7.85546875" style="297" customWidth="1"/>
    <col min="6406" max="6409" width="6.140625" style="297" customWidth="1"/>
    <col min="6410" max="6411" width="8" style="297" customWidth="1"/>
    <col min="6412" max="6414" width="6.140625" style="297" customWidth="1"/>
    <col min="6415" max="6415" width="6.28515625" style="297" customWidth="1"/>
    <col min="6416" max="6416" width="8.7109375" style="297" customWidth="1"/>
    <col min="6417" max="6656" width="0.85546875" style="297"/>
    <col min="6657" max="6657" width="34.7109375" style="297" customWidth="1"/>
    <col min="6658" max="6658" width="7" style="297" customWidth="1"/>
    <col min="6659" max="6659" width="5.28515625" style="297" customWidth="1"/>
    <col min="6660" max="6660" width="8" style="297" customWidth="1"/>
    <col min="6661" max="6661" width="7.85546875" style="297" customWidth="1"/>
    <col min="6662" max="6665" width="6.140625" style="297" customWidth="1"/>
    <col min="6666" max="6667" width="8" style="297" customWidth="1"/>
    <col min="6668" max="6670" width="6.140625" style="297" customWidth="1"/>
    <col min="6671" max="6671" width="6.28515625" style="297" customWidth="1"/>
    <col min="6672" max="6672" width="8.7109375" style="297" customWidth="1"/>
    <col min="6673" max="6912" width="0.85546875" style="297"/>
    <col min="6913" max="6913" width="34.7109375" style="297" customWidth="1"/>
    <col min="6914" max="6914" width="7" style="297" customWidth="1"/>
    <col min="6915" max="6915" width="5.28515625" style="297" customWidth="1"/>
    <col min="6916" max="6916" width="8" style="297" customWidth="1"/>
    <col min="6917" max="6917" width="7.85546875" style="297" customWidth="1"/>
    <col min="6918" max="6921" width="6.140625" style="297" customWidth="1"/>
    <col min="6922" max="6923" width="8" style="297" customWidth="1"/>
    <col min="6924" max="6926" width="6.140625" style="297" customWidth="1"/>
    <col min="6927" max="6927" width="6.28515625" style="297" customWidth="1"/>
    <col min="6928" max="6928" width="8.7109375" style="297" customWidth="1"/>
    <col min="6929" max="7168" width="0.85546875" style="297"/>
    <col min="7169" max="7169" width="34.7109375" style="297" customWidth="1"/>
    <col min="7170" max="7170" width="7" style="297" customWidth="1"/>
    <col min="7171" max="7171" width="5.28515625" style="297" customWidth="1"/>
    <col min="7172" max="7172" width="8" style="297" customWidth="1"/>
    <col min="7173" max="7173" width="7.85546875" style="297" customWidth="1"/>
    <col min="7174" max="7177" width="6.140625" style="297" customWidth="1"/>
    <col min="7178" max="7179" width="8" style="297" customWidth="1"/>
    <col min="7180" max="7182" width="6.140625" style="297" customWidth="1"/>
    <col min="7183" max="7183" width="6.28515625" style="297" customWidth="1"/>
    <col min="7184" max="7184" width="8.7109375" style="297" customWidth="1"/>
    <col min="7185" max="7424" width="0.85546875" style="297"/>
    <col min="7425" max="7425" width="34.7109375" style="297" customWidth="1"/>
    <col min="7426" max="7426" width="7" style="297" customWidth="1"/>
    <col min="7427" max="7427" width="5.28515625" style="297" customWidth="1"/>
    <col min="7428" max="7428" width="8" style="297" customWidth="1"/>
    <col min="7429" max="7429" width="7.85546875" style="297" customWidth="1"/>
    <col min="7430" max="7433" width="6.140625" style="297" customWidth="1"/>
    <col min="7434" max="7435" width="8" style="297" customWidth="1"/>
    <col min="7436" max="7438" width="6.140625" style="297" customWidth="1"/>
    <col min="7439" max="7439" width="6.28515625" style="297" customWidth="1"/>
    <col min="7440" max="7440" width="8.7109375" style="297" customWidth="1"/>
    <col min="7441" max="7680" width="0.85546875" style="297"/>
    <col min="7681" max="7681" width="34.7109375" style="297" customWidth="1"/>
    <col min="7682" max="7682" width="7" style="297" customWidth="1"/>
    <col min="7683" max="7683" width="5.28515625" style="297" customWidth="1"/>
    <col min="7684" max="7684" width="8" style="297" customWidth="1"/>
    <col min="7685" max="7685" width="7.85546875" style="297" customWidth="1"/>
    <col min="7686" max="7689" width="6.140625" style="297" customWidth="1"/>
    <col min="7690" max="7691" width="8" style="297" customWidth="1"/>
    <col min="7692" max="7694" width="6.140625" style="297" customWidth="1"/>
    <col min="7695" max="7695" width="6.28515625" style="297" customWidth="1"/>
    <col min="7696" max="7696" width="8.7109375" style="297" customWidth="1"/>
    <col min="7697" max="7936" width="0.85546875" style="297"/>
    <col min="7937" max="7937" width="34.7109375" style="297" customWidth="1"/>
    <col min="7938" max="7938" width="7" style="297" customWidth="1"/>
    <col min="7939" max="7939" width="5.28515625" style="297" customWidth="1"/>
    <col min="7940" max="7940" width="8" style="297" customWidth="1"/>
    <col min="7941" max="7941" width="7.85546875" style="297" customWidth="1"/>
    <col min="7942" max="7945" width="6.140625" style="297" customWidth="1"/>
    <col min="7946" max="7947" width="8" style="297" customWidth="1"/>
    <col min="7948" max="7950" width="6.140625" style="297" customWidth="1"/>
    <col min="7951" max="7951" width="6.28515625" style="297" customWidth="1"/>
    <col min="7952" max="7952" width="8.7109375" style="297" customWidth="1"/>
    <col min="7953" max="8192" width="0.85546875" style="297"/>
    <col min="8193" max="8193" width="34.7109375" style="297" customWidth="1"/>
    <col min="8194" max="8194" width="7" style="297" customWidth="1"/>
    <col min="8195" max="8195" width="5.28515625" style="297" customWidth="1"/>
    <col min="8196" max="8196" width="8" style="297" customWidth="1"/>
    <col min="8197" max="8197" width="7.85546875" style="297" customWidth="1"/>
    <col min="8198" max="8201" width="6.140625" style="297" customWidth="1"/>
    <col min="8202" max="8203" width="8" style="297" customWidth="1"/>
    <col min="8204" max="8206" width="6.140625" style="297" customWidth="1"/>
    <col min="8207" max="8207" width="6.28515625" style="297" customWidth="1"/>
    <col min="8208" max="8208" width="8.7109375" style="297" customWidth="1"/>
    <col min="8209" max="8448" width="0.85546875" style="297"/>
    <col min="8449" max="8449" width="34.7109375" style="297" customWidth="1"/>
    <col min="8450" max="8450" width="7" style="297" customWidth="1"/>
    <col min="8451" max="8451" width="5.28515625" style="297" customWidth="1"/>
    <col min="8452" max="8452" width="8" style="297" customWidth="1"/>
    <col min="8453" max="8453" width="7.85546875" style="297" customWidth="1"/>
    <col min="8454" max="8457" width="6.140625" style="297" customWidth="1"/>
    <col min="8458" max="8459" width="8" style="297" customWidth="1"/>
    <col min="8460" max="8462" width="6.140625" style="297" customWidth="1"/>
    <col min="8463" max="8463" width="6.28515625" style="297" customWidth="1"/>
    <col min="8464" max="8464" width="8.7109375" style="297" customWidth="1"/>
    <col min="8465" max="8704" width="0.85546875" style="297"/>
    <col min="8705" max="8705" width="34.7109375" style="297" customWidth="1"/>
    <col min="8706" max="8706" width="7" style="297" customWidth="1"/>
    <col min="8707" max="8707" width="5.28515625" style="297" customWidth="1"/>
    <col min="8708" max="8708" width="8" style="297" customWidth="1"/>
    <col min="8709" max="8709" width="7.85546875" style="297" customWidth="1"/>
    <col min="8710" max="8713" width="6.140625" style="297" customWidth="1"/>
    <col min="8714" max="8715" width="8" style="297" customWidth="1"/>
    <col min="8716" max="8718" width="6.140625" style="297" customWidth="1"/>
    <col min="8719" max="8719" width="6.28515625" style="297" customWidth="1"/>
    <col min="8720" max="8720" width="8.7109375" style="297" customWidth="1"/>
    <col min="8721" max="8960" width="0.85546875" style="297"/>
    <col min="8961" max="8961" width="34.7109375" style="297" customWidth="1"/>
    <col min="8962" max="8962" width="7" style="297" customWidth="1"/>
    <col min="8963" max="8963" width="5.28515625" style="297" customWidth="1"/>
    <col min="8964" max="8964" width="8" style="297" customWidth="1"/>
    <col min="8965" max="8965" width="7.85546875" style="297" customWidth="1"/>
    <col min="8966" max="8969" width="6.140625" style="297" customWidth="1"/>
    <col min="8970" max="8971" width="8" style="297" customWidth="1"/>
    <col min="8972" max="8974" width="6.140625" style="297" customWidth="1"/>
    <col min="8975" max="8975" width="6.28515625" style="297" customWidth="1"/>
    <col min="8976" max="8976" width="8.7109375" style="297" customWidth="1"/>
    <col min="8977" max="9216" width="0.85546875" style="297"/>
    <col min="9217" max="9217" width="34.7109375" style="297" customWidth="1"/>
    <col min="9218" max="9218" width="7" style="297" customWidth="1"/>
    <col min="9219" max="9219" width="5.28515625" style="297" customWidth="1"/>
    <col min="9220" max="9220" width="8" style="297" customWidth="1"/>
    <col min="9221" max="9221" width="7.85546875" style="297" customWidth="1"/>
    <col min="9222" max="9225" width="6.140625" style="297" customWidth="1"/>
    <col min="9226" max="9227" width="8" style="297" customWidth="1"/>
    <col min="9228" max="9230" width="6.140625" style="297" customWidth="1"/>
    <col min="9231" max="9231" width="6.28515625" style="297" customWidth="1"/>
    <col min="9232" max="9232" width="8.7109375" style="297" customWidth="1"/>
    <col min="9233" max="9472" width="0.85546875" style="297"/>
    <col min="9473" max="9473" width="34.7109375" style="297" customWidth="1"/>
    <col min="9474" max="9474" width="7" style="297" customWidth="1"/>
    <col min="9475" max="9475" width="5.28515625" style="297" customWidth="1"/>
    <col min="9476" max="9476" width="8" style="297" customWidth="1"/>
    <col min="9477" max="9477" width="7.85546875" style="297" customWidth="1"/>
    <col min="9478" max="9481" width="6.140625" style="297" customWidth="1"/>
    <col min="9482" max="9483" width="8" style="297" customWidth="1"/>
    <col min="9484" max="9486" width="6.140625" style="297" customWidth="1"/>
    <col min="9487" max="9487" width="6.28515625" style="297" customWidth="1"/>
    <col min="9488" max="9488" width="8.7109375" style="297" customWidth="1"/>
    <col min="9489" max="9728" width="0.85546875" style="297"/>
    <col min="9729" max="9729" width="34.7109375" style="297" customWidth="1"/>
    <col min="9730" max="9730" width="7" style="297" customWidth="1"/>
    <col min="9731" max="9731" width="5.28515625" style="297" customWidth="1"/>
    <col min="9732" max="9732" width="8" style="297" customWidth="1"/>
    <col min="9733" max="9733" width="7.85546875" style="297" customWidth="1"/>
    <col min="9734" max="9737" width="6.140625" style="297" customWidth="1"/>
    <col min="9738" max="9739" width="8" style="297" customWidth="1"/>
    <col min="9740" max="9742" width="6.140625" style="297" customWidth="1"/>
    <col min="9743" max="9743" width="6.28515625" style="297" customWidth="1"/>
    <col min="9744" max="9744" width="8.7109375" style="297" customWidth="1"/>
    <col min="9745" max="9984" width="0.85546875" style="297"/>
    <col min="9985" max="9985" width="34.7109375" style="297" customWidth="1"/>
    <col min="9986" max="9986" width="7" style="297" customWidth="1"/>
    <col min="9987" max="9987" width="5.28515625" style="297" customWidth="1"/>
    <col min="9988" max="9988" width="8" style="297" customWidth="1"/>
    <col min="9989" max="9989" width="7.85546875" style="297" customWidth="1"/>
    <col min="9990" max="9993" width="6.140625" style="297" customWidth="1"/>
    <col min="9994" max="9995" width="8" style="297" customWidth="1"/>
    <col min="9996" max="9998" width="6.140625" style="297" customWidth="1"/>
    <col min="9999" max="9999" width="6.28515625" style="297" customWidth="1"/>
    <col min="10000" max="10000" width="8.7109375" style="297" customWidth="1"/>
    <col min="10001" max="10240" width="0.85546875" style="297"/>
    <col min="10241" max="10241" width="34.7109375" style="297" customWidth="1"/>
    <col min="10242" max="10242" width="7" style="297" customWidth="1"/>
    <col min="10243" max="10243" width="5.28515625" style="297" customWidth="1"/>
    <col min="10244" max="10244" width="8" style="297" customWidth="1"/>
    <col min="10245" max="10245" width="7.85546875" style="297" customWidth="1"/>
    <col min="10246" max="10249" width="6.140625" style="297" customWidth="1"/>
    <col min="10250" max="10251" width="8" style="297" customWidth="1"/>
    <col min="10252" max="10254" width="6.140625" style="297" customWidth="1"/>
    <col min="10255" max="10255" width="6.28515625" style="297" customWidth="1"/>
    <col min="10256" max="10256" width="8.7109375" style="297" customWidth="1"/>
    <col min="10257" max="10496" width="0.85546875" style="297"/>
    <col min="10497" max="10497" width="34.7109375" style="297" customWidth="1"/>
    <col min="10498" max="10498" width="7" style="297" customWidth="1"/>
    <col min="10499" max="10499" width="5.28515625" style="297" customWidth="1"/>
    <col min="10500" max="10500" width="8" style="297" customWidth="1"/>
    <col min="10501" max="10501" width="7.85546875" style="297" customWidth="1"/>
    <col min="10502" max="10505" width="6.140625" style="297" customWidth="1"/>
    <col min="10506" max="10507" width="8" style="297" customWidth="1"/>
    <col min="10508" max="10510" width="6.140625" style="297" customWidth="1"/>
    <col min="10511" max="10511" width="6.28515625" style="297" customWidth="1"/>
    <col min="10512" max="10512" width="8.7109375" style="297" customWidth="1"/>
    <col min="10513" max="10752" width="0.85546875" style="297"/>
    <col min="10753" max="10753" width="34.7109375" style="297" customWidth="1"/>
    <col min="10754" max="10754" width="7" style="297" customWidth="1"/>
    <col min="10755" max="10755" width="5.28515625" style="297" customWidth="1"/>
    <col min="10756" max="10756" width="8" style="297" customWidth="1"/>
    <col min="10757" max="10757" width="7.85546875" style="297" customWidth="1"/>
    <col min="10758" max="10761" width="6.140625" style="297" customWidth="1"/>
    <col min="10762" max="10763" width="8" style="297" customWidth="1"/>
    <col min="10764" max="10766" width="6.140625" style="297" customWidth="1"/>
    <col min="10767" max="10767" width="6.28515625" style="297" customWidth="1"/>
    <col min="10768" max="10768" width="8.7109375" style="297" customWidth="1"/>
    <col min="10769" max="11008" width="0.85546875" style="297"/>
    <col min="11009" max="11009" width="34.7109375" style="297" customWidth="1"/>
    <col min="11010" max="11010" width="7" style="297" customWidth="1"/>
    <col min="11011" max="11011" width="5.28515625" style="297" customWidth="1"/>
    <col min="11012" max="11012" width="8" style="297" customWidth="1"/>
    <col min="11013" max="11013" width="7.85546875" style="297" customWidth="1"/>
    <col min="11014" max="11017" width="6.140625" style="297" customWidth="1"/>
    <col min="11018" max="11019" width="8" style="297" customWidth="1"/>
    <col min="11020" max="11022" width="6.140625" style="297" customWidth="1"/>
    <col min="11023" max="11023" width="6.28515625" style="297" customWidth="1"/>
    <col min="11024" max="11024" width="8.7109375" style="297" customWidth="1"/>
    <col min="11025" max="11264" width="0.85546875" style="297"/>
    <col min="11265" max="11265" width="34.7109375" style="297" customWidth="1"/>
    <col min="11266" max="11266" width="7" style="297" customWidth="1"/>
    <col min="11267" max="11267" width="5.28515625" style="297" customWidth="1"/>
    <col min="11268" max="11268" width="8" style="297" customWidth="1"/>
    <col min="11269" max="11269" width="7.85546875" style="297" customWidth="1"/>
    <col min="11270" max="11273" width="6.140625" style="297" customWidth="1"/>
    <col min="11274" max="11275" width="8" style="297" customWidth="1"/>
    <col min="11276" max="11278" width="6.140625" style="297" customWidth="1"/>
    <col min="11279" max="11279" width="6.28515625" style="297" customWidth="1"/>
    <col min="11280" max="11280" width="8.7109375" style="297" customWidth="1"/>
    <col min="11281" max="11520" width="0.85546875" style="297"/>
    <col min="11521" max="11521" width="34.7109375" style="297" customWidth="1"/>
    <col min="11522" max="11522" width="7" style="297" customWidth="1"/>
    <col min="11523" max="11523" width="5.28515625" style="297" customWidth="1"/>
    <col min="11524" max="11524" width="8" style="297" customWidth="1"/>
    <col min="11525" max="11525" width="7.85546875" style="297" customWidth="1"/>
    <col min="11526" max="11529" width="6.140625" style="297" customWidth="1"/>
    <col min="11530" max="11531" width="8" style="297" customWidth="1"/>
    <col min="11532" max="11534" width="6.140625" style="297" customWidth="1"/>
    <col min="11535" max="11535" width="6.28515625" style="297" customWidth="1"/>
    <col min="11536" max="11536" width="8.7109375" style="297" customWidth="1"/>
    <col min="11537" max="11776" width="0.85546875" style="297"/>
    <col min="11777" max="11777" width="34.7109375" style="297" customWidth="1"/>
    <col min="11778" max="11778" width="7" style="297" customWidth="1"/>
    <col min="11779" max="11779" width="5.28515625" style="297" customWidth="1"/>
    <col min="11780" max="11780" width="8" style="297" customWidth="1"/>
    <col min="11781" max="11781" width="7.85546875" style="297" customWidth="1"/>
    <col min="11782" max="11785" width="6.140625" style="297" customWidth="1"/>
    <col min="11786" max="11787" width="8" style="297" customWidth="1"/>
    <col min="11788" max="11790" width="6.140625" style="297" customWidth="1"/>
    <col min="11791" max="11791" width="6.28515625" style="297" customWidth="1"/>
    <col min="11792" max="11792" width="8.7109375" style="297" customWidth="1"/>
    <col min="11793" max="12032" width="0.85546875" style="297"/>
    <col min="12033" max="12033" width="34.7109375" style="297" customWidth="1"/>
    <col min="12034" max="12034" width="7" style="297" customWidth="1"/>
    <col min="12035" max="12035" width="5.28515625" style="297" customWidth="1"/>
    <col min="12036" max="12036" width="8" style="297" customWidth="1"/>
    <col min="12037" max="12037" width="7.85546875" style="297" customWidth="1"/>
    <col min="12038" max="12041" width="6.140625" style="297" customWidth="1"/>
    <col min="12042" max="12043" width="8" style="297" customWidth="1"/>
    <col min="12044" max="12046" width="6.140625" style="297" customWidth="1"/>
    <col min="12047" max="12047" width="6.28515625" style="297" customWidth="1"/>
    <col min="12048" max="12048" width="8.7109375" style="297" customWidth="1"/>
    <col min="12049" max="12288" width="0.85546875" style="297"/>
    <col min="12289" max="12289" width="34.7109375" style="297" customWidth="1"/>
    <col min="12290" max="12290" width="7" style="297" customWidth="1"/>
    <col min="12291" max="12291" width="5.28515625" style="297" customWidth="1"/>
    <col min="12292" max="12292" width="8" style="297" customWidth="1"/>
    <col min="12293" max="12293" width="7.85546875" style="297" customWidth="1"/>
    <col min="12294" max="12297" width="6.140625" style="297" customWidth="1"/>
    <col min="12298" max="12299" width="8" style="297" customWidth="1"/>
    <col min="12300" max="12302" width="6.140625" style="297" customWidth="1"/>
    <col min="12303" max="12303" width="6.28515625" style="297" customWidth="1"/>
    <col min="12304" max="12304" width="8.7109375" style="297" customWidth="1"/>
    <col min="12305" max="12544" width="0.85546875" style="297"/>
    <col min="12545" max="12545" width="34.7109375" style="297" customWidth="1"/>
    <col min="12546" max="12546" width="7" style="297" customWidth="1"/>
    <col min="12547" max="12547" width="5.28515625" style="297" customWidth="1"/>
    <col min="12548" max="12548" width="8" style="297" customWidth="1"/>
    <col min="12549" max="12549" width="7.85546875" style="297" customWidth="1"/>
    <col min="12550" max="12553" width="6.140625" style="297" customWidth="1"/>
    <col min="12554" max="12555" width="8" style="297" customWidth="1"/>
    <col min="12556" max="12558" width="6.140625" style="297" customWidth="1"/>
    <col min="12559" max="12559" width="6.28515625" style="297" customWidth="1"/>
    <col min="12560" max="12560" width="8.7109375" style="297" customWidth="1"/>
    <col min="12561" max="12800" width="0.85546875" style="297"/>
    <col min="12801" max="12801" width="34.7109375" style="297" customWidth="1"/>
    <col min="12802" max="12802" width="7" style="297" customWidth="1"/>
    <col min="12803" max="12803" width="5.28515625" style="297" customWidth="1"/>
    <col min="12804" max="12804" width="8" style="297" customWidth="1"/>
    <col min="12805" max="12805" width="7.85546875" style="297" customWidth="1"/>
    <col min="12806" max="12809" width="6.140625" style="297" customWidth="1"/>
    <col min="12810" max="12811" width="8" style="297" customWidth="1"/>
    <col min="12812" max="12814" width="6.140625" style="297" customWidth="1"/>
    <col min="12815" max="12815" width="6.28515625" style="297" customWidth="1"/>
    <col min="12816" max="12816" width="8.7109375" style="297" customWidth="1"/>
    <col min="12817" max="13056" width="0.85546875" style="297"/>
    <col min="13057" max="13057" width="34.7109375" style="297" customWidth="1"/>
    <col min="13058" max="13058" width="7" style="297" customWidth="1"/>
    <col min="13059" max="13059" width="5.28515625" style="297" customWidth="1"/>
    <col min="13060" max="13060" width="8" style="297" customWidth="1"/>
    <col min="13061" max="13061" width="7.85546875" style="297" customWidth="1"/>
    <col min="13062" max="13065" width="6.140625" style="297" customWidth="1"/>
    <col min="13066" max="13067" width="8" style="297" customWidth="1"/>
    <col min="13068" max="13070" width="6.140625" style="297" customWidth="1"/>
    <col min="13071" max="13071" width="6.28515625" style="297" customWidth="1"/>
    <col min="13072" max="13072" width="8.7109375" style="297" customWidth="1"/>
    <col min="13073" max="13312" width="0.85546875" style="297"/>
    <col min="13313" max="13313" width="34.7109375" style="297" customWidth="1"/>
    <col min="13314" max="13314" width="7" style="297" customWidth="1"/>
    <col min="13315" max="13315" width="5.28515625" style="297" customWidth="1"/>
    <col min="13316" max="13316" width="8" style="297" customWidth="1"/>
    <col min="13317" max="13317" width="7.85546875" style="297" customWidth="1"/>
    <col min="13318" max="13321" width="6.140625" style="297" customWidth="1"/>
    <col min="13322" max="13323" width="8" style="297" customWidth="1"/>
    <col min="13324" max="13326" width="6.140625" style="297" customWidth="1"/>
    <col min="13327" max="13327" width="6.28515625" style="297" customWidth="1"/>
    <col min="13328" max="13328" width="8.7109375" style="297" customWidth="1"/>
    <col min="13329" max="13568" width="0.85546875" style="297"/>
    <col min="13569" max="13569" width="34.7109375" style="297" customWidth="1"/>
    <col min="13570" max="13570" width="7" style="297" customWidth="1"/>
    <col min="13571" max="13571" width="5.28515625" style="297" customWidth="1"/>
    <col min="13572" max="13572" width="8" style="297" customWidth="1"/>
    <col min="13573" max="13573" width="7.85546875" style="297" customWidth="1"/>
    <col min="13574" max="13577" width="6.140625" style="297" customWidth="1"/>
    <col min="13578" max="13579" width="8" style="297" customWidth="1"/>
    <col min="13580" max="13582" width="6.140625" style="297" customWidth="1"/>
    <col min="13583" max="13583" width="6.28515625" style="297" customWidth="1"/>
    <col min="13584" max="13584" width="8.7109375" style="297" customWidth="1"/>
    <col min="13585" max="13824" width="0.85546875" style="297"/>
    <col min="13825" max="13825" width="34.7109375" style="297" customWidth="1"/>
    <col min="13826" max="13826" width="7" style="297" customWidth="1"/>
    <col min="13827" max="13827" width="5.28515625" style="297" customWidth="1"/>
    <col min="13828" max="13828" width="8" style="297" customWidth="1"/>
    <col min="13829" max="13829" width="7.85546875" style="297" customWidth="1"/>
    <col min="13830" max="13833" width="6.140625" style="297" customWidth="1"/>
    <col min="13834" max="13835" width="8" style="297" customWidth="1"/>
    <col min="13836" max="13838" width="6.140625" style="297" customWidth="1"/>
    <col min="13839" max="13839" width="6.28515625" style="297" customWidth="1"/>
    <col min="13840" max="13840" width="8.7109375" style="297" customWidth="1"/>
    <col min="13841" max="14080" width="0.85546875" style="297"/>
    <col min="14081" max="14081" width="34.7109375" style="297" customWidth="1"/>
    <col min="14082" max="14082" width="7" style="297" customWidth="1"/>
    <col min="14083" max="14083" width="5.28515625" style="297" customWidth="1"/>
    <col min="14084" max="14084" width="8" style="297" customWidth="1"/>
    <col min="14085" max="14085" width="7.85546875" style="297" customWidth="1"/>
    <col min="14086" max="14089" width="6.140625" style="297" customWidth="1"/>
    <col min="14090" max="14091" width="8" style="297" customWidth="1"/>
    <col min="14092" max="14094" width="6.140625" style="297" customWidth="1"/>
    <col min="14095" max="14095" width="6.28515625" style="297" customWidth="1"/>
    <col min="14096" max="14096" width="8.7109375" style="297" customWidth="1"/>
    <col min="14097" max="14336" width="0.85546875" style="297"/>
    <col min="14337" max="14337" width="34.7109375" style="297" customWidth="1"/>
    <col min="14338" max="14338" width="7" style="297" customWidth="1"/>
    <col min="14339" max="14339" width="5.28515625" style="297" customWidth="1"/>
    <col min="14340" max="14340" width="8" style="297" customWidth="1"/>
    <col min="14341" max="14341" width="7.85546875" style="297" customWidth="1"/>
    <col min="14342" max="14345" width="6.140625" style="297" customWidth="1"/>
    <col min="14346" max="14347" width="8" style="297" customWidth="1"/>
    <col min="14348" max="14350" width="6.140625" style="297" customWidth="1"/>
    <col min="14351" max="14351" width="6.28515625" style="297" customWidth="1"/>
    <col min="14352" max="14352" width="8.7109375" style="297" customWidth="1"/>
    <col min="14353" max="14592" width="0.85546875" style="297"/>
    <col min="14593" max="14593" width="34.7109375" style="297" customWidth="1"/>
    <col min="14594" max="14594" width="7" style="297" customWidth="1"/>
    <col min="14595" max="14595" width="5.28515625" style="297" customWidth="1"/>
    <col min="14596" max="14596" width="8" style="297" customWidth="1"/>
    <col min="14597" max="14597" width="7.85546875" style="297" customWidth="1"/>
    <col min="14598" max="14601" width="6.140625" style="297" customWidth="1"/>
    <col min="14602" max="14603" width="8" style="297" customWidth="1"/>
    <col min="14604" max="14606" width="6.140625" style="297" customWidth="1"/>
    <col min="14607" max="14607" width="6.28515625" style="297" customWidth="1"/>
    <col min="14608" max="14608" width="8.7109375" style="297" customWidth="1"/>
    <col min="14609" max="14848" width="0.85546875" style="297"/>
    <col min="14849" max="14849" width="34.7109375" style="297" customWidth="1"/>
    <col min="14850" max="14850" width="7" style="297" customWidth="1"/>
    <col min="14851" max="14851" width="5.28515625" style="297" customWidth="1"/>
    <col min="14852" max="14852" width="8" style="297" customWidth="1"/>
    <col min="14853" max="14853" width="7.85546875" style="297" customWidth="1"/>
    <col min="14854" max="14857" width="6.140625" style="297" customWidth="1"/>
    <col min="14858" max="14859" width="8" style="297" customWidth="1"/>
    <col min="14860" max="14862" width="6.140625" style="297" customWidth="1"/>
    <col min="14863" max="14863" width="6.28515625" style="297" customWidth="1"/>
    <col min="14864" max="14864" width="8.7109375" style="297" customWidth="1"/>
    <col min="14865" max="15104" width="0.85546875" style="297"/>
    <col min="15105" max="15105" width="34.7109375" style="297" customWidth="1"/>
    <col min="15106" max="15106" width="7" style="297" customWidth="1"/>
    <col min="15107" max="15107" width="5.28515625" style="297" customWidth="1"/>
    <col min="15108" max="15108" width="8" style="297" customWidth="1"/>
    <col min="15109" max="15109" width="7.85546875" style="297" customWidth="1"/>
    <col min="15110" max="15113" width="6.140625" style="297" customWidth="1"/>
    <col min="15114" max="15115" width="8" style="297" customWidth="1"/>
    <col min="15116" max="15118" width="6.140625" style="297" customWidth="1"/>
    <col min="15119" max="15119" width="6.28515625" style="297" customWidth="1"/>
    <col min="15120" max="15120" width="8.7109375" style="297" customWidth="1"/>
    <col min="15121" max="15360" width="0.85546875" style="297"/>
    <col min="15361" max="15361" width="34.7109375" style="297" customWidth="1"/>
    <col min="15362" max="15362" width="7" style="297" customWidth="1"/>
    <col min="15363" max="15363" width="5.28515625" style="297" customWidth="1"/>
    <col min="15364" max="15364" width="8" style="297" customWidth="1"/>
    <col min="15365" max="15365" width="7.85546875" style="297" customWidth="1"/>
    <col min="15366" max="15369" width="6.140625" style="297" customWidth="1"/>
    <col min="15370" max="15371" width="8" style="297" customWidth="1"/>
    <col min="15372" max="15374" width="6.140625" style="297" customWidth="1"/>
    <col min="15375" max="15375" width="6.28515625" style="297" customWidth="1"/>
    <col min="15376" max="15376" width="8.7109375" style="297" customWidth="1"/>
    <col min="15377" max="15616" width="0.85546875" style="297"/>
    <col min="15617" max="15617" width="34.7109375" style="297" customWidth="1"/>
    <col min="15618" max="15618" width="7" style="297" customWidth="1"/>
    <col min="15619" max="15619" width="5.28515625" style="297" customWidth="1"/>
    <col min="15620" max="15620" width="8" style="297" customWidth="1"/>
    <col min="15621" max="15621" width="7.85546875" style="297" customWidth="1"/>
    <col min="15622" max="15625" width="6.140625" style="297" customWidth="1"/>
    <col min="15626" max="15627" width="8" style="297" customWidth="1"/>
    <col min="15628" max="15630" width="6.140625" style="297" customWidth="1"/>
    <col min="15631" max="15631" width="6.28515625" style="297" customWidth="1"/>
    <col min="15632" max="15632" width="8.7109375" style="297" customWidth="1"/>
    <col min="15633" max="15872" width="0.85546875" style="297"/>
    <col min="15873" max="15873" width="34.7109375" style="297" customWidth="1"/>
    <col min="15874" max="15874" width="7" style="297" customWidth="1"/>
    <col min="15875" max="15875" width="5.28515625" style="297" customWidth="1"/>
    <col min="15876" max="15876" width="8" style="297" customWidth="1"/>
    <col min="15877" max="15877" width="7.85546875" style="297" customWidth="1"/>
    <col min="15878" max="15881" width="6.140625" style="297" customWidth="1"/>
    <col min="15882" max="15883" width="8" style="297" customWidth="1"/>
    <col min="15884" max="15886" width="6.140625" style="297" customWidth="1"/>
    <col min="15887" max="15887" width="6.28515625" style="297" customWidth="1"/>
    <col min="15888" max="15888" width="8.7109375" style="297" customWidth="1"/>
    <col min="15889" max="16128" width="0.85546875" style="297"/>
    <col min="16129" max="16129" width="34.7109375" style="297" customWidth="1"/>
    <col min="16130" max="16130" width="7" style="297" customWidth="1"/>
    <col min="16131" max="16131" width="5.28515625" style="297" customWidth="1"/>
    <col min="16132" max="16132" width="8" style="297" customWidth="1"/>
    <col min="16133" max="16133" width="7.85546875" style="297" customWidth="1"/>
    <col min="16134" max="16137" width="6.140625" style="297" customWidth="1"/>
    <col min="16138" max="16139" width="8" style="297" customWidth="1"/>
    <col min="16140" max="16142" width="6.140625" style="297" customWidth="1"/>
    <col min="16143" max="16143" width="6.28515625" style="297" customWidth="1"/>
    <col min="16144" max="16144" width="8.7109375" style="297" customWidth="1"/>
    <col min="16145" max="16384" width="0.85546875" style="297"/>
  </cols>
  <sheetData>
    <row r="1" spans="1:16" s="296" customFormat="1">
      <c r="A1" s="486" t="s">
        <v>642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</row>
    <row r="2" spans="1:16" ht="3.95" customHeight="1"/>
    <row r="3" spans="1:16">
      <c r="A3" s="487" t="s">
        <v>450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</row>
    <row r="4" spans="1:16">
      <c r="A4" s="487" t="s">
        <v>451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</row>
    <row r="5" spans="1:16" ht="6" customHeight="1"/>
    <row r="6" spans="1:16">
      <c r="A6" s="297" t="s">
        <v>394</v>
      </c>
      <c r="B6" s="297" t="s">
        <v>452</v>
      </c>
    </row>
    <row r="7" spans="1:16">
      <c r="B7" s="297" t="s">
        <v>451</v>
      </c>
    </row>
    <row r="8" spans="1:16">
      <c r="A8" s="297" t="s">
        <v>395</v>
      </c>
      <c r="B8" s="297" t="s">
        <v>636</v>
      </c>
    </row>
    <row r="9" spans="1:16">
      <c r="A9" s="297" t="s">
        <v>440</v>
      </c>
      <c r="B9" s="297" t="s">
        <v>441</v>
      </c>
      <c r="O9" s="370"/>
      <c r="P9" s="370"/>
    </row>
    <row r="10" spans="1:16" ht="4.5" customHeight="1">
      <c r="O10" s="370"/>
      <c r="P10" s="370"/>
    </row>
    <row r="11" spans="1:16">
      <c r="A11" s="297" t="s">
        <v>396</v>
      </c>
      <c r="B11" s="297">
        <f>Пр1!B5</f>
        <v>0</v>
      </c>
      <c r="L11" s="485"/>
      <c r="M11" s="485"/>
      <c r="N11" s="485"/>
      <c r="O11" s="485"/>
      <c r="P11" s="485"/>
    </row>
    <row r="12" spans="1:16">
      <c r="A12" s="297" t="s">
        <v>397</v>
      </c>
      <c r="B12" s="297">
        <f>Пр1!B10</f>
        <v>0</v>
      </c>
      <c r="L12" s="485"/>
      <c r="M12" s="485"/>
      <c r="N12" s="485"/>
      <c r="O12" s="485"/>
      <c r="P12" s="485"/>
    </row>
    <row r="13" spans="1:16">
      <c r="A13" s="297" t="s">
        <v>398</v>
      </c>
      <c r="B13" s="297">
        <f>Пр1!B7</f>
        <v>0</v>
      </c>
      <c r="L13" s="485"/>
      <c r="M13" s="485"/>
      <c r="N13" s="485"/>
      <c r="O13" s="485"/>
      <c r="P13" s="485"/>
    </row>
    <row r="14" spans="1:16">
      <c r="A14" s="297" t="s">
        <v>442</v>
      </c>
      <c r="B14" s="297">
        <f>Пр1!B9</f>
        <v>0</v>
      </c>
      <c r="L14" s="485"/>
      <c r="M14" s="485"/>
      <c r="N14" s="485"/>
      <c r="O14" s="485"/>
      <c r="P14" s="485"/>
    </row>
    <row r="15" spans="1:16">
      <c r="A15" s="297" t="s">
        <v>399</v>
      </c>
      <c r="B15" s="297">
        <f>'Пр6 Справочник'!B10</f>
        <v>2015</v>
      </c>
      <c r="L15" s="485"/>
      <c r="M15" s="485"/>
      <c r="N15" s="485"/>
      <c r="O15" s="485"/>
      <c r="P15" s="485"/>
    </row>
    <row r="16" spans="1:16" s="303" customFormat="1" ht="12" customHeight="1">
      <c r="A16" s="478" t="s">
        <v>4</v>
      </c>
      <c r="B16" s="478" t="s">
        <v>341</v>
      </c>
      <c r="C16" s="478" t="s">
        <v>400</v>
      </c>
      <c r="D16" s="478" t="s">
        <v>401</v>
      </c>
      <c r="E16" s="478" t="s">
        <v>453</v>
      </c>
      <c r="F16" s="478" t="s">
        <v>402</v>
      </c>
      <c r="G16" s="478"/>
      <c r="H16" s="478"/>
      <c r="I16" s="478"/>
      <c r="J16" s="478" t="s">
        <v>454</v>
      </c>
      <c r="K16" s="478" t="s">
        <v>455</v>
      </c>
      <c r="L16" s="478" t="s">
        <v>404</v>
      </c>
      <c r="M16" s="478"/>
      <c r="N16" s="478"/>
      <c r="O16" s="478"/>
      <c r="P16" s="478" t="s">
        <v>456</v>
      </c>
    </row>
    <row r="17" spans="1:16" s="303" customFormat="1" ht="99" customHeight="1">
      <c r="A17" s="478"/>
      <c r="B17" s="478"/>
      <c r="C17" s="478"/>
      <c r="D17" s="478"/>
      <c r="E17" s="478"/>
      <c r="F17" s="304" t="s">
        <v>457</v>
      </c>
      <c r="G17" s="304" t="s">
        <v>458</v>
      </c>
      <c r="H17" s="304" t="s">
        <v>459</v>
      </c>
      <c r="I17" s="304" t="s">
        <v>460</v>
      </c>
      <c r="J17" s="478"/>
      <c r="K17" s="478"/>
      <c r="L17" s="304" t="s">
        <v>457</v>
      </c>
      <c r="M17" s="304" t="s">
        <v>458</v>
      </c>
      <c r="N17" s="304" t="s">
        <v>459</v>
      </c>
      <c r="O17" s="304" t="s">
        <v>460</v>
      </c>
      <c r="P17" s="478"/>
    </row>
    <row r="18" spans="1:16" s="312" customFormat="1" ht="20.25" customHeight="1">
      <c r="A18" s="308">
        <v>1</v>
      </c>
      <c r="B18" s="308">
        <v>2</v>
      </c>
      <c r="C18" s="308">
        <v>3</v>
      </c>
      <c r="D18" s="308">
        <v>4</v>
      </c>
      <c r="E18" s="308">
        <v>5</v>
      </c>
      <c r="F18" s="308">
        <v>6</v>
      </c>
      <c r="G18" s="308">
        <v>7</v>
      </c>
      <c r="H18" s="304" t="s">
        <v>461</v>
      </c>
      <c r="I18" s="308">
        <v>9</v>
      </c>
      <c r="J18" s="308">
        <v>10</v>
      </c>
      <c r="K18" s="308">
        <v>11</v>
      </c>
      <c r="L18" s="308">
        <v>12</v>
      </c>
      <c r="M18" s="308">
        <v>13</v>
      </c>
      <c r="N18" s="304" t="s">
        <v>462</v>
      </c>
      <c r="O18" s="308">
        <v>15</v>
      </c>
      <c r="P18" s="308">
        <v>16</v>
      </c>
    </row>
    <row r="19" spans="1:16" s="305" customFormat="1" ht="21.75" customHeight="1">
      <c r="A19" s="318" t="s">
        <v>463</v>
      </c>
      <c r="B19" s="306" t="s">
        <v>153</v>
      </c>
      <c r="C19" s="307" t="s">
        <v>423</v>
      </c>
      <c r="D19" s="366">
        <f>SUM(D20,D28,D33,D41,D42,D43,D48)</f>
        <v>0</v>
      </c>
      <c r="E19" s="366">
        <f>H19+I19</f>
        <v>0</v>
      </c>
      <c r="F19" s="366">
        <f t="shared" ref="F19:G19" si="0">SUM(F20,F28,F33,F41,F42,F43,F48)</f>
        <v>0</v>
      </c>
      <c r="G19" s="366">
        <f t="shared" si="0"/>
        <v>0</v>
      </c>
      <c r="H19" s="366">
        <f>F19+G19</f>
        <v>0</v>
      </c>
      <c r="I19" s="366">
        <f t="shared" ref="I19:J19" si="1">SUM(I20,I28,I33,I41,I42,I43,I48)</f>
        <v>0</v>
      </c>
      <c r="J19" s="366">
        <f t="shared" si="1"/>
        <v>0</v>
      </c>
      <c r="K19" s="366">
        <f>N19+O19</f>
        <v>0</v>
      </c>
      <c r="L19" s="366">
        <f t="shared" ref="L19:M19" si="2">SUM(L20,L28,L33,L41,L42,L43,L48)</f>
        <v>0</v>
      </c>
      <c r="M19" s="366">
        <f t="shared" si="2"/>
        <v>0</v>
      </c>
      <c r="N19" s="366">
        <f>L19+M19</f>
        <v>0</v>
      </c>
      <c r="O19" s="366">
        <f>SUM(O20,O28,O33,O41,O42,O43,O48)</f>
        <v>0</v>
      </c>
      <c r="P19" s="399"/>
    </row>
    <row r="20" spans="1:16" s="305" customFormat="1" ht="22.5">
      <c r="A20" s="377" t="s">
        <v>464</v>
      </c>
      <c r="B20" s="306" t="s">
        <v>153</v>
      </c>
      <c r="C20" s="307" t="s">
        <v>425</v>
      </c>
      <c r="D20" s="366">
        <f>SUM(D21,D22,D27)</f>
        <v>0</v>
      </c>
      <c r="E20" s="366">
        <f t="shared" ref="E20:E55" si="3">H20+I20</f>
        <v>0</v>
      </c>
      <c r="F20" s="366">
        <f t="shared" ref="F20:G20" si="4">SUM(F21,F22,F27)</f>
        <v>0</v>
      </c>
      <c r="G20" s="366">
        <f t="shared" si="4"/>
        <v>0</v>
      </c>
      <c r="H20" s="366">
        <f t="shared" ref="H20:H65" si="5">F20+G20</f>
        <v>0</v>
      </c>
      <c r="I20" s="366">
        <f t="shared" ref="I20:J20" si="6">SUM(I21,I22,I27)</f>
        <v>0</v>
      </c>
      <c r="J20" s="366">
        <f t="shared" si="6"/>
        <v>0</v>
      </c>
      <c r="K20" s="366">
        <f t="shared" ref="K20:K65" si="7">N20+O20</f>
        <v>0</v>
      </c>
      <c r="L20" s="366">
        <f t="shared" ref="L20:M20" si="8">SUM(L21,L22,L27)</f>
        <v>0</v>
      </c>
      <c r="M20" s="366">
        <f t="shared" si="8"/>
        <v>0</v>
      </c>
      <c r="N20" s="366">
        <f t="shared" ref="N20:N55" si="9">L20+M20</f>
        <v>0</v>
      </c>
      <c r="O20" s="366">
        <f>SUM(O21,O22,O27)</f>
        <v>0</v>
      </c>
      <c r="P20" s="399"/>
    </row>
    <row r="21" spans="1:16" s="305" customFormat="1" ht="22.5">
      <c r="A21" s="375" t="s">
        <v>465</v>
      </c>
      <c r="B21" s="306" t="s">
        <v>153</v>
      </c>
      <c r="C21" s="307" t="s">
        <v>466</v>
      </c>
      <c r="D21" s="398"/>
      <c r="E21" s="366">
        <f t="shared" si="3"/>
        <v>0</v>
      </c>
      <c r="F21" s="398"/>
      <c r="G21" s="398"/>
      <c r="H21" s="366">
        <f t="shared" si="5"/>
        <v>0</v>
      </c>
      <c r="I21" s="398"/>
      <c r="J21" s="398"/>
      <c r="K21" s="366">
        <f t="shared" si="7"/>
        <v>0</v>
      </c>
      <c r="L21" s="398"/>
      <c r="M21" s="398"/>
      <c r="N21" s="366">
        <f t="shared" si="9"/>
        <v>0</v>
      </c>
      <c r="O21" s="398"/>
      <c r="P21" s="399"/>
    </row>
    <row r="22" spans="1:16" s="305" customFormat="1" ht="34.5" customHeight="1">
      <c r="A22" s="375" t="s">
        <v>467</v>
      </c>
      <c r="B22" s="306" t="s">
        <v>153</v>
      </c>
      <c r="C22" s="307" t="s">
        <v>468</v>
      </c>
      <c r="D22" s="366">
        <f>SUM(D23:D26)</f>
        <v>0</v>
      </c>
      <c r="E22" s="366">
        <f t="shared" si="3"/>
        <v>0</v>
      </c>
      <c r="F22" s="366">
        <f t="shared" ref="F22:G22" si="10">SUM(F23:F26)</f>
        <v>0</v>
      </c>
      <c r="G22" s="366">
        <f t="shared" si="10"/>
        <v>0</v>
      </c>
      <c r="H22" s="366">
        <f t="shared" si="5"/>
        <v>0</v>
      </c>
      <c r="I22" s="366">
        <f t="shared" ref="I22:J22" si="11">SUM(I23:I26)</f>
        <v>0</v>
      </c>
      <c r="J22" s="366">
        <f t="shared" si="11"/>
        <v>0</v>
      </c>
      <c r="K22" s="366">
        <f t="shared" si="7"/>
        <v>0</v>
      </c>
      <c r="L22" s="366">
        <f t="shared" ref="L22:M22" si="12">SUM(L23:L26)</f>
        <v>0</v>
      </c>
      <c r="M22" s="366">
        <f t="shared" si="12"/>
        <v>0</v>
      </c>
      <c r="N22" s="366">
        <f t="shared" si="9"/>
        <v>0</v>
      </c>
      <c r="O22" s="366">
        <f>SUM(O23:O26)</f>
        <v>0</v>
      </c>
      <c r="P22" s="399"/>
    </row>
    <row r="23" spans="1:16" s="305" customFormat="1">
      <c r="A23" s="380" t="s">
        <v>88</v>
      </c>
      <c r="B23" s="306" t="s">
        <v>153</v>
      </c>
      <c r="C23" s="307"/>
      <c r="D23" s="398"/>
      <c r="E23" s="366">
        <f t="shared" si="3"/>
        <v>0</v>
      </c>
      <c r="F23" s="398"/>
      <c r="G23" s="398"/>
      <c r="H23" s="366">
        <f t="shared" si="5"/>
        <v>0</v>
      </c>
      <c r="I23" s="398"/>
      <c r="J23" s="398"/>
      <c r="K23" s="366">
        <f t="shared" si="7"/>
        <v>0</v>
      </c>
      <c r="L23" s="398"/>
      <c r="M23" s="398"/>
      <c r="N23" s="366">
        <f t="shared" si="9"/>
        <v>0</v>
      </c>
      <c r="O23" s="398"/>
      <c r="P23" s="399"/>
    </row>
    <row r="24" spans="1:16" s="305" customFormat="1">
      <c r="A24" s="380" t="s">
        <v>89</v>
      </c>
      <c r="B24" s="306" t="s">
        <v>153</v>
      </c>
      <c r="C24" s="307"/>
      <c r="D24" s="398"/>
      <c r="E24" s="366">
        <f t="shared" si="3"/>
        <v>0</v>
      </c>
      <c r="F24" s="398"/>
      <c r="G24" s="398"/>
      <c r="H24" s="366">
        <f t="shared" si="5"/>
        <v>0</v>
      </c>
      <c r="I24" s="398"/>
      <c r="J24" s="398"/>
      <c r="K24" s="366">
        <f t="shared" si="7"/>
        <v>0</v>
      </c>
      <c r="L24" s="398"/>
      <c r="M24" s="398"/>
      <c r="N24" s="366">
        <f t="shared" si="9"/>
        <v>0</v>
      </c>
      <c r="O24" s="398"/>
      <c r="P24" s="399"/>
    </row>
    <row r="25" spans="1:16" s="305" customFormat="1">
      <c r="A25" s="380" t="s">
        <v>90</v>
      </c>
      <c r="B25" s="306" t="s">
        <v>153</v>
      </c>
      <c r="C25" s="307"/>
      <c r="D25" s="398"/>
      <c r="E25" s="366">
        <f t="shared" si="3"/>
        <v>0</v>
      </c>
      <c r="F25" s="398"/>
      <c r="G25" s="398"/>
      <c r="H25" s="366">
        <f t="shared" si="5"/>
        <v>0</v>
      </c>
      <c r="I25" s="398"/>
      <c r="J25" s="398"/>
      <c r="K25" s="366">
        <f t="shared" si="7"/>
        <v>0</v>
      </c>
      <c r="L25" s="398"/>
      <c r="M25" s="398"/>
      <c r="N25" s="366">
        <f t="shared" si="9"/>
        <v>0</v>
      </c>
      <c r="O25" s="398"/>
      <c r="P25" s="399"/>
    </row>
    <row r="26" spans="1:16" s="305" customFormat="1">
      <c r="A26" s="380" t="s">
        <v>91</v>
      </c>
      <c r="B26" s="306" t="s">
        <v>153</v>
      </c>
      <c r="C26" s="307"/>
      <c r="D26" s="398"/>
      <c r="E26" s="366">
        <f t="shared" si="3"/>
        <v>0</v>
      </c>
      <c r="F26" s="398"/>
      <c r="G26" s="398"/>
      <c r="H26" s="366">
        <f t="shared" si="5"/>
        <v>0</v>
      </c>
      <c r="I26" s="398"/>
      <c r="J26" s="398"/>
      <c r="K26" s="366">
        <f t="shared" si="7"/>
        <v>0</v>
      </c>
      <c r="L26" s="398"/>
      <c r="M26" s="398"/>
      <c r="N26" s="366">
        <f t="shared" si="9"/>
        <v>0</v>
      </c>
      <c r="O26" s="398"/>
      <c r="P26" s="399"/>
    </row>
    <row r="27" spans="1:16" s="305" customFormat="1" ht="21" customHeight="1">
      <c r="A27" s="375" t="s">
        <v>469</v>
      </c>
      <c r="B27" s="306" t="s">
        <v>153</v>
      </c>
      <c r="C27" s="307" t="s">
        <v>470</v>
      </c>
      <c r="D27" s="398"/>
      <c r="E27" s="366">
        <f t="shared" si="3"/>
        <v>0</v>
      </c>
      <c r="F27" s="398"/>
      <c r="G27" s="398"/>
      <c r="H27" s="366">
        <f t="shared" si="5"/>
        <v>0</v>
      </c>
      <c r="I27" s="398"/>
      <c r="J27" s="398"/>
      <c r="K27" s="366">
        <f t="shared" si="7"/>
        <v>0</v>
      </c>
      <c r="L27" s="398"/>
      <c r="M27" s="398"/>
      <c r="N27" s="366">
        <f t="shared" si="9"/>
        <v>0</v>
      </c>
      <c r="O27" s="398"/>
      <c r="P27" s="399"/>
    </row>
    <row r="28" spans="1:16" s="305" customFormat="1" ht="21.75" customHeight="1">
      <c r="A28" s="377" t="s">
        <v>471</v>
      </c>
      <c r="B28" s="306" t="s">
        <v>153</v>
      </c>
      <c r="C28" s="307" t="s">
        <v>426</v>
      </c>
      <c r="D28" s="366">
        <f>SUM(D29:D32)</f>
        <v>0</v>
      </c>
      <c r="E28" s="366">
        <f t="shared" si="3"/>
        <v>0</v>
      </c>
      <c r="F28" s="366">
        <f t="shared" ref="F28:G28" si="13">SUM(F29:F32)</f>
        <v>0</v>
      </c>
      <c r="G28" s="366">
        <f t="shared" si="13"/>
        <v>0</v>
      </c>
      <c r="H28" s="366">
        <f t="shared" si="5"/>
        <v>0</v>
      </c>
      <c r="I28" s="366">
        <f t="shared" ref="I28:J28" si="14">SUM(I29:I32)</f>
        <v>0</v>
      </c>
      <c r="J28" s="366">
        <f t="shared" si="14"/>
        <v>0</v>
      </c>
      <c r="K28" s="366">
        <f t="shared" si="7"/>
        <v>0</v>
      </c>
      <c r="L28" s="366">
        <f t="shared" ref="L28:M28" si="15">SUM(L29:L32)</f>
        <v>0</v>
      </c>
      <c r="M28" s="366">
        <f t="shared" si="15"/>
        <v>0</v>
      </c>
      <c r="N28" s="366">
        <f t="shared" si="9"/>
        <v>0</v>
      </c>
      <c r="O28" s="366">
        <f>SUM(O29:O32)</f>
        <v>0</v>
      </c>
      <c r="P28" s="399"/>
    </row>
    <row r="29" spans="1:16" s="305" customFormat="1">
      <c r="A29" s="375" t="s">
        <v>62</v>
      </c>
      <c r="B29" s="306" t="s">
        <v>153</v>
      </c>
      <c r="C29" s="307" t="s">
        <v>472</v>
      </c>
      <c r="D29" s="398"/>
      <c r="E29" s="366">
        <f t="shared" si="3"/>
        <v>0</v>
      </c>
      <c r="F29" s="398"/>
      <c r="G29" s="398"/>
      <c r="H29" s="366">
        <f t="shared" si="5"/>
        <v>0</v>
      </c>
      <c r="I29" s="398"/>
      <c r="J29" s="398"/>
      <c r="K29" s="366">
        <f t="shared" si="7"/>
        <v>0</v>
      </c>
      <c r="L29" s="398"/>
      <c r="M29" s="398"/>
      <c r="N29" s="366">
        <f t="shared" si="9"/>
        <v>0</v>
      </c>
      <c r="O29" s="398"/>
      <c r="P29" s="399"/>
    </row>
    <row r="30" spans="1:16" s="305" customFormat="1">
      <c r="A30" s="375" t="s">
        <v>70</v>
      </c>
      <c r="B30" s="306" t="s">
        <v>153</v>
      </c>
      <c r="C30" s="307" t="s">
        <v>473</v>
      </c>
      <c r="D30" s="398"/>
      <c r="E30" s="366">
        <f t="shared" si="3"/>
        <v>0</v>
      </c>
      <c r="F30" s="398"/>
      <c r="G30" s="398"/>
      <c r="H30" s="366">
        <f t="shared" si="5"/>
        <v>0</v>
      </c>
      <c r="I30" s="398"/>
      <c r="J30" s="398"/>
      <c r="K30" s="366">
        <f t="shared" si="7"/>
        <v>0</v>
      </c>
      <c r="L30" s="398"/>
      <c r="M30" s="398"/>
      <c r="N30" s="366">
        <f t="shared" si="9"/>
        <v>0</v>
      </c>
      <c r="O30" s="398"/>
      <c r="P30" s="399"/>
    </row>
    <row r="31" spans="1:16" s="305" customFormat="1" ht="21.75" customHeight="1">
      <c r="A31" s="375" t="s">
        <v>474</v>
      </c>
      <c r="B31" s="306" t="s">
        <v>153</v>
      </c>
      <c r="C31" s="307" t="s">
        <v>475</v>
      </c>
      <c r="D31" s="398"/>
      <c r="E31" s="366">
        <f t="shared" si="3"/>
        <v>0</v>
      </c>
      <c r="F31" s="398"/>
      <c r="G31" s="398"/>
      <c r="H31" s="366">
        <f t="shared" si="5"/>
        <v>0</v>
      </c>
      <c r="I31" s="398"/>
      <c r="J31" s="398"/>
      <c r="K31" s="366">
        <f t="shared" si="7"/>
        <v>0</v>
      </c>
      <c r="L31" s="398"/>
      <c r="M31" s="398"/>
      <c r="N31" s="366">
        <f t="shared" si="9"/>
        <v>0</v>
      </c>
      <c r="O31" s="398"/>
      <c r="P31" s="399"/>
    </row>
    <row r="32" spans="1:16" s="305" customFormat="1" ht="21.75" customHeight="1">
      <c r="A32" s="375" t="s">
        <v>476</v>
      </c>
      <c r="B32" s="306" t="s">
        <v>153</v>
      </c>
      <c r="C32" s="307" t="s">
        <v>477</v>
      </c>
      <c r="D32" s="398"/>
      <c r="E32" s="366">
        <f t="shared" si="3"/>
        <v>0</v>
      </c>
      <c r="F32" s="398"/>
      <c r="G32" s="398"/>
      <c r="H32" s="366">
        <f t="shared" si="5"/>
        <v>0</v>
      </c>
      <c r="I32" s="398"/>
      <c r="J32" s="398"/>
      <c r="K32" s="366">
        <f t="shared" si="7"/>
        <v>0</v>
      </c>
      <c r="L32" s="398"/>
      <c r="M32" s="398"/>
      <c r="N32" s="366">
        <f t="shared" si="9"/>
        <v>0</v>
      </c>
      <c r="O32" s="398"/>
      <c r="P32" s="399"/>
    </row>
    <row r="33" spans="1:16" s="305" customFormat="1">
      <c r="A33" s="377" t="s">
        <v>30</v>
      </c>
      <c r="B33" s="306" t="s">
        <v>153</v>
      </c>
      <c r="C33" s="307" t="s">
        <v>428</v>
      </c>
      <c r="D33" s="366">
        <f>SUM(D34:D36)</f>
        <v>0</v>
      </c>
      <c r="E33" s="366">
        <f t="shared" si="3"/>
        <v>0</v>
      </c>
      <c r="F33" s="366">
        <f t="shared" ref="F33:G33" si="16">SUM(F34:F36)</f>
        <v>0</v>
      </c>
      <c r="G33" s="366">
        <f t="shared" si="16"/>
        <v>0</v>
      </c>
      <c r="H33" s="366">
        <f t="shared" si="5"/>
        <v>0</v>
      </c>
      <c r="I33" s="366">
        <f t="shared" ref="I33:J33" si="17">SUM(I34:I36)</f>
        <v>0</v>
      </c>
      <c r="J33" s="366">
        <f t="shared" si="17"/>
        <v>0</v>
      </c>
      <c r="K33" s="366">
        <f t="shared" si="7"/>
        <v>0</v>
      </c>
      <c r="L33" s="366">
        <f t="shared" ref="L33:M33" si="18">SUM(L34:L36)</f>
        <v>0</v>
      </c>
      <c r="M33" s="366">
        <f t="shared" si="18"/>
        <v>0</v>
      </c>
      <c r="N33" s="366">
        <f t="shared" si="9"/>
        <v>0</v>
      </c>
      <c r="O33" s="366">
        <f>SUM(O34:O36)</f>
        <v>0</v>
      </c>
      <c r="P33" s="399"/>
    </row>
    <row r="34" spans="1:16" s="305" customFormat="1">
      <c r="A34" s="380" t="s">
        <v>478</v>
      </c>
      <c r="B34" s="306" t="s">
        <v>153</v>
      </c>
      <c r="C34" s="307"/>
      <c r="D34" s="398"/>
      <c r="E34" s="366">
        <f t="shared" si="3"/>
        <v>0</v>
      </c>
      <c r="F34" s="398"/>
      <c r="G34" s="398"/>
      <c r="H34" s="366">
        <f t="shared" si="5"/>
        <v>0</v>
      </c>
      <c r="I34" s="398"/>
      <c r="J34" s="398"/>
      <c r="K34" s="366">
        <f t="shared" si="7"/>
        <v>0</v>
      </c>
      <c r="L34" s="398"/>
      <c r="M34" s="398"/>
      <c r="N34" s="366">
        <f t="shared" si="9"/>
        <v>0</v>
      </c>
      <c r="O34" s="398"/>
      <c r="P34" s="399"/>
    </row>
    <row r="35" spans="1:16" s="305" customFormat="1">
      <c r="A35" s="380" t="s">
        <v>479</v>
      </c>
      <c r="B35" s="306" t="s">
        <v>153</v>
      </c>
      <c r="C35" s="307"/>
      <c r="D35" s="398"/>
      <c r="E35" s="366">
        <f t="shared" si="3"/>
        <v>0</v>
      </c>
      <c r="F35" s="398"/>
      <c r="G35" s="398"/>
      <c r="H35" s="366">
        <f t="shared" si="5"/>
        <v>0</v>
      </c>
      <c r="I35" s="398"/>
      <c r="J35" s="398"/>
      <c r="K35" s="366">
        <f t="shared" si="7"/>
        <v>0</v>
      </c>
      <c r="L35" s="398"/>
      <c r="M35" s="398"/>
      <c r="N35" s="366">
        <f t="shared" si="9"/>
        <v>0</v>
      </c>
      <c r="O35" s="398"/>
      <c r="P35" s="399"/>
    </row>
    <row r="36" spans="1:16" s="305" customFormat="1">
      <c r="A36" s="380" t="s">
        <v>480</v>
      </c>
      <c r="B36" s="306" t="s">
        <v>153</v>
      </c>
      <c r="C36" s="307"/>
      <c r="D36" s="398"/>
      <c r="E36" s="366">
        <f t="shared" si="3"/>
        <v>0</v>
      </c>
      <c r="F36" s="398"/>
      <c r="G36" s="398"/>
      <c r="H36" s="366">
        <f t="shared" si="5"/>
        <v>0</v>
      </c>
      <c r="I36" s="398"/>
      <c r="J36" s="398"/>
      <c r="K36" s="366">
        <f t="shared" si="7"/>
        <v>0</v>
      </c>
      <c r="L36" s="398"/>
      <c r="M36" s="398"/>
      <c r="N36" s="366">
        <f t="shared" si="9"/>
        <v>0</v>
      </c>
      <c r="O36" s="398"/>
      <c r="P36" s="399"/>
    </row>
    <row r="37" spans="1:16" s="305" customFormat="1" ht="20.25" customHeight="1">
      <c r="A37" s="381" t="s">
        <v>481</v>
      </c>
      <c r="B37" s="306" t="s">
        <v>142</v>
      </c>
      <c r="C37" s="307"/>
      <c r="D37" s="398"/>
      <c r="E37" s="366">
        <f t="shared" si="3"/>
        <v>0</v>
      </c>
      <c r="F37" s="398"/>
      <c r="G37" s="398"/>
      <c r="H37" s="366">
        <f t="shared" si="5"/>
        <v>0</v>
      </c>
      <c r="I37" s="398"/>
      <c r="J37" s="398"/>
      <c r="K37" s="366">
        <f t="shared" si="7"/>
        <v>0</v>
      </c>
      <c r="L37" s="398"/>
      <c r="M37" s="398"/>
      <c r="N37" s="366">
        <f t="shared" si="9"/>
        <v>0</v>
      </c>
      <c r="O37" s="398"/>
      <c r="P37" s="399"/>
    </row>
    <row r="38" spans="1:16" s="305" customFormat="1">
      <c r="A38" s="380" t="s">
        <v>478</v>
      </c>
      <c r="B38" s="306" t="s">
        <v>142</v>
      </c>
      <c r="C38" s="307"/>
      <c r="D38" s="398"/>
      <c r="E38" s="366">
        <f t="shared" si="3"/>
        <v>0</v>
      </c>
      <c r="F38" s="398"/>
      <c r="G38" s="398"/>
      <c r="H38" s="366">
        <f t="shared" si="5"/>
        <v>0</v>
      </c>
      <c r="I38" s="398"/>
      <c r="J38" s="398"/>
      <c r="K38" s="366">
        <f t="shared" si="7"/>
        <v>0</v>
      </c>
      <c r="L38" s="398"/>
      <c r="M38" s="398"/>
      <c r="N38" s="366">
        <f t="shared" si="9"/>
        <v>0</v>
      </c>
      <c r="O38" s="398"/>
      <c r="P38" s="399"/>
    </row>
    <row r="39" spans="1:16" s="305" customFormat="1">
      <c r="A39" s="380" t="s">
        <v>479</v>
      </c>
      <c r="B39" s="306" t="s">
        <v>142</v>
      </c>
      <c r="C39" s="307"/>
      <c r="D39" s="398"/>
      <c r="E39" s="366">
        <f t="shared" si="3"/>
        <v>0</v>
      </c>
      <c r="F39" s="398"/>
      <c r="G39" s="398"/>
      <c r="H39" s="366">
        <f t="shared" si="5"/>
        <v>0</v>
      </c>
      <c r="I39" s="398"/>
      <c r="J39" s="398"/>
      <c r="K39" s="366">
        <f t="shared" si="7"/>
        <v>0</v>
      </c>
      <c r="L39" s="398"/>
      <c r="M39" s="398"/>
      <c r="N39" s="366">
        <f t="shared" si="9"/>
        <v>0</v>
      </c>
      <c r="O39" s="398"/>
      <c r="P39" s="399"/>
    </row>
    <row r="40" spans="1:16" s="305" customFormat="1">
      <c r="A40" s="380" t="s">
        <v>480</v>
      </c>
      <c r="B40" s="306" t="s">
        <v>142</v>
      </c>
      <c r="C40" s="307"/>
      <c r="D40" s="398"/>
      <c r="E40" s="366">
        <f t="shared" si="3"/>
        <v>0</v>
      </c>
      <c r="F40" s="398"/>
      <c r="G40" s="398"/>
      <c r="H40" s="366">
        <f t="shared" si="5"/>
        <v>0</v>
      </c>
      <c r="I40" s="398"/>
      <c r="J40" s="398"/>
      <c r="K40" s="366">
        <f t="shared" si="7"/>
        <v>0</v>
      </c>
      <c r="L40" s="398"/>
      <c r="M40" s="398"/>
      <c r="N40" s="366">
        <f t="shared" si="9"/>
        <v>0</v>
      </c>
      <c r="O40" s="398"/>
      <c r="P40" s="399"/>
    </row>
    <row r="41" spans="1:16" s="305" customFormat="1" ht="70.5" customHeight="1">
      <c r="A41" s="377" t="s">
        <v>482</v>
      </c>
      <c r="B41" s="306" t="s">
        <v>153</v>
      </c>
      <c r="C41" s="307" t="s">
        <v>483</v>
      </c>
      <c r="D41" s="398"/>
      <c r="E41" s="366">
        <f t="shared" si="3"/>
        <v>0</v>
      </c>
      <c r="F41" s="398"/>
      <c r="G41" s="398"/>
      <c r="H41" s="366">
        <f t="shared" si="5"/>
        <v>0</v>
      </c>
      <c r="I41" s="398"/>
      <c r="J41" s="398"/>
      <c r="K41" s="366">
        <f t="shared" si="7"/>
        <v>0</v>
      </c>
      <c r="L41" s="398"/>
      <c r="M41" s="398"/>
      <c r="N41" s="366">
        <f t="shared" si="9"/>
        <v>0</v>
      </c>
      <c r="O41" s="398"/>
      <c r="P41" s="399"/>
    </row>
    <row r="42" spans="1:16" s="305" customFormat="1">
      <c r="A42" s="377" t="s">
        <v>210</v>
      </c>
      <c r="B42" s="306" t="s">
        <v>153</v>
      </c>
      <c r="C42" s="307" t="s">
        <v>484</v>
      </c>
      <c r="D42" s="398"/>
      <c r="E42" s="366">
        <f t="shared" si="3"/>
        <v>0</v>
      </c>
      <c r="F42" s="398"/>
      <c r="G42" s="398"/>
      <c r="H42" s="366">
        <f t="shared" si="5"/>
        <v>0</v>
      </c>
      <c r="I42" s="398"/>
      <c r="J42" s="398"/>
      <c r="K42" s="366">
        <f t="shared" si="7"/>
        <v>0</v>
      </c>
      <c r="L42" s="398"/>
      <c r="M42" s="398"/>
      <c r="N42" s="366">
        <f t="shared" si="9"/>
        <v>0</v>
      </c>
      <c r="O42" s="398"/>
      <c r="P42" s="399"/>
    </row>
    <row r="43" spans="1:16" s="305" customFormat="1" ht="22.5">
      <c r="A43" s="377" t="s">
        <v>485</v>
      </c>
      <c r="B43" s="306" t="s">
        <v>153</v>
      </c>
      <c r="C43" s="307" t="s">
        <v>486</v>
      </c>
      <c r="D43" s="366">
        <f>SUM(D44:D45)</f>
        <v>0</v>
      </c>
      <c r="E43" s="366">
        <f t="shared" si="3"/>
        <v>0</v>
      </c>
      <c r="F43" s="366">
        <f t="shared" ref="F43:G43" si="19">SUM(F44:F45)</f>
        <v>0</v>
      </c>
      <c r="G43" s="366">
        <f t="shared" si="19"/>
        <v>0</v>
      </c>
      <c r="H43" s="366">
        <f t="shared" si="5"/>
        <v>0</v>
      </c>
      <c r="I43" s="366">
        <f t="shared" ref="I43:J43" si="20">SUM(I44:I45)</f>
        <v>0</v>
      </c>
      <c r="J43" s="366">
        <f t="shared" si="20"/>
        <v>0</v>
      </c>
      <c r="K43" s="366">
        <f t="shared" si="7"/>
        <v>0</v>
      </c>
      <c r="L43" s="366">
        <f t="shared" ref="L43:M43" si="21">SUM(L44:L45)</f>
        <v>0</v>
      </c>
      <c r="M43" s="366">
        <f t="shared" si="21"/>
        <v>0</v>
      </c>
      <c r="N43" s="366">
        <f t="shared" si="9"/>
        <v>0</v>
      </c>
      <c r="O43" s="366">
        <f>SUM(O44:O45)</f>
        <v>0</v>
      </c>
      <c r="P43" s="399"/>
    </row>
    <row r="44" spans="1:16" s="305" customFormat="1">
      <c r="A44" s="381" t="s">
        <v>487</v>
      </c>
      <c r="B44" s="306" t="s">
        <v>153</v>
      </c>
      <c r="C44" s="307" t="s">
        <v>488</v>
      </c>
      <c r="D44" s="398"/>
      <c r="E44" s="366">
        <f t="shared" si="3"/>
        <v>0</v>
      </c>
      <c r="F44" s="398"/>
      <c r="G44" s="398"/>
      <c r="H44" s="366">
        <f t="shared" si="5"/>
        <v>0</v>
      </c>
      <c r="I44" s="398"/>
      <c r="J44" s="398"/>
      <c r="K44" s="366">
        <f t="shared" si="7"/>
        <v>0</v>
      </c>
      <c r="L44" s="398"/>
      <c r="M44" s="398"/>
      <c r="N44" s="366">
        <f t="shared" si="9"/>
        <v>0</v>
      </c>
      <c r="O44" s="398"/>
      <c r="P44" s="399"/>
    </row>
    <row r="45" spans="1:16" s="305" customFormat="1">
      <c r="A45" s="381" t="s">
        <v>489</v>
      </c>
      <c r="B45" s="306" t="s">
        <v>153</v>
      </c>
      <c r="C45" s="307" t="s">
        <v>490</v>
      </c>
      <c r="D45" s="398"/>
      <c r="E45" s="366">
        <f t="shared" si="3"/>
        <v>0</v>
      </c>
      <c r="F45" s="398"/>
      <c r="G45" s="398"/>
      <c r="H45" s="366">
        <f t="shared" si="5"/>
        <v>0</v>
      </c>
      <c r="I45" s="398"/>
      <c r="J45" s="398"/>
      <c r="K45" s="366">
        <f t="shared" si="7"/>
        <v>0</v>
      </c>
      <c r="L45" s="398"/>
      <c r="M45" s="398"/>
      <c r="N45" s="366">
        <f t="shared" si="9"/>
        <v>0</v>
      </c>
      <c r="O45" s="398"/>
      <c r="P45" s="399"/>
    </row>
    <row r="46" spans="1:16" s="305" customFormat="1" ht="22.5" customHeight="1">
      <c r="A46" s="377" t="s">
        <v>491</v>
      </c>
      <c r="B46" s="306" t="s">
        <v>153</v>
      </c>
      <c r="C46" s="307" t="s">
        <v>492</v>
      </c>
      <c r="D46" s="398"/>
      <c r="E46" s="366">
        <f t="shared" si="3"/>
        <v>0</v>
      </c>
      <c r="F46" s="398"/>
      <c r="G46" s="398"/>
      <c r="H46" s="366">
        <f t="shared" si="5"/>
        <v>0</v>
      </c>
      <c r="I46" s="398"/>
      <c r="J46" s="398"/>
      <c r="K46" s="366">
        <f t="shared" si="7"/>
        <v>0</v>
      </c>
      <c r="L46" s="398"/>
      <c r="M46" s="398"/>
      <c r="N46" s="366">
        <f t="shared" si="9"/>
        <v>0</v>
      </c>
      <c r="O46" s="398"/>
      <c r="P46" s="399"/>
    </row>
    <row r="47" spans="1:16" s="305" customFormat="1" ht="21.75" customHeight="1">
      <c r="A47" s="377" t="s">
        <v>493</v>
      </c>
      <c r="B47" s="306" t="s">
        <v>153</v>
      </c>
      <c r="C47" s="307" t="s">
        <v>494</v>
      </c>
      <c r="D47" s="398"/>
      <c r="E47" s="366">
        <f t="shared" si="3"/>
        <v>0</v>
      </c>
      <c r="F47" s="398"/>
      <c r="G47" s="398"/>
      <c r="H47" s="366">
        <f t="shared" si="5"/>
        <v>0</v>
      </c>
      <c r="I47" s="398"/>
      <c r="J47" s="398"/>
      <c r="K47" s="366">
        <f t="shared" si="7"/>
        <v>0</v>
      </c>
      <c r="L47" s="398"/>
      <c r="M47" s="398"/>
      <c r="N47" s="366">
        <f t="shared" si="9"/>
        <v>0</v>
      </c>
      <c r="O47" s="398"/>
      <c r="P47" s="399"/>
    </row>
    <row r="48" spans="1:16" s="305" customFormat="1">
      <c r="A48" s="377" t="s">
        <v>234</v>
      </c>
      <c r="B48" s="306" t="s">
        <v>153</v>
      </c>
      <c r="C48" s="307" t="s">
        <v>495</v>
      </c>
      <c r="D48" s="398"/>
      <c r="E48" s="366">
        <f t="shared" si="3"/>
        <v>0</v>
      </c>
      <c r="F48" s="398"/>
      <c r="G48" s="398"/>
      <c r="H48" s="366">
        <f t="shared" si="5"/>
        <v>0</v>
      </c>
      <c r="I48" s="398"/>
      <c r="J48" s="398"/>
      <c r="K48" s="366">
        <f t="shared" si="7"/>
        <v>0</v>
      </c>
      <c r="L48" s="398"/>
      <c r="M48" s="398"/>
      <c r="N48" s="366">
        <f t="shared" si="9"/>
        <v>0</v>
      </c>
      <c r="O48" s="398"/>
      <c r="P48" s="399"/>
    </row>
    <row r="49" spans="1:16" s="305" customFormat="1" ht="22.5" customHeight="1">
      <c r="A49" s="318" t="s">
        <v>496</v>
      </c>
      <c r="B49" s="306" t="s">
        <v>153</v>
      </c>
      <c r="C49" s="307" t="s">
        <v>497</v>
      </c>
      <c r="D49" s="366">
        <f>SUM(D50:D54)</f>
        <v>0</v>
      </c>
      <c r="E49" s="366">
        <f t="shared" si="3"/>
        <v>0</v>
      </c>
      <c r="F49" s="366">
        <f t="shared" ref="F49:G49" si="22">SUM(F50:F54)</f>
        <v>0</v>
      </c>
      <c r="G49" s="366">
        <f t="shared" si="22"/>
        <v>0</v>
      </c>
      <c r="H49" s="366">
        <f t="shared" si="5"/>
        <v>0</v>
      </c>
      <c r="I49" s="366">
        <f t="shared" ref="I49:J49" si="23">SUM(I50:I54)</f>
        <v>0</v>
      </c>
      <c r="J49" s="366">
        <f t="shared" si="23"/>
        <v>0</v>
      </c>
      <c r="K49" s="366">
        <f t="shared" si="7"/>
        <v>0</v>
      </c>
      <c r="L49" s="366">
        <f t="shared" ref="L49:M49" si="24">SUM(L50:L54)</f>
        <v>0</v>
      </c>
      <c r="M49" s="366">
        <f t="shared" si="24"/>
        <v>0</v>
      </c>
      <c r="N49" s="366">
        <f t="shared" si="9"/>
        <v>0</v>
      </c>
      <c r="O49" s="366">
        <f>SUM(O50:O54)</f>
        <v>0</v>
      </c>
      <c r="P49" s="399"/>
    </row>
    <row r="50" spans="1:16" s="305" customFormat="1" ht="22.5">
      <c r="A50" s="377" t="s">
        <v>498</v>
      </c>
      <c r="B50" s="306" t="s">
        <v>153</v>
      </c>
      <c r="C50" s="307" t="s">
        <v>499</v>
      </c>
      <c r="D50" s="398"/>
      <c r="E50" s="366">
        <f t="shared" si="3"/>
        <v>0</v>
      </c>
      <c r="F50" s="398"/>
      <c r="G50" s="398"/>
      <c r="H50" s="366">
        <f t="shared" si="5"/>
        <v>0</v>
      </c>
      <c r="I50" s="398"/>
      <c r="J50" s="398"/>
      <c r="K50" s="366">
        <f t="shared" si="7"/>
        <v>0</v>
      </c>
      <c r="L50" s="398"/>
      <c r="M50" s="398"/>
      <c r="N50" s="366">
        <f t="shared" si="9"/>
        <v>0</v>
      </c>
      <c r="O50" s="398"/>
      <c r="P50" s="399"/>
    </row>
    <row r="51" spans="1:16" s="305" customFormat="1">
      <c r="A51" s="377" t="s">
        <v>500</v>
      </c>
      <c r="B51" s="306" t="s">
        <v>153</v>
      </c>
      <c r="C51" s="307" t="s">
        <v>501</v>
      </c>
      <c r="D51" s="398"/>
      <c r="E51" s="366">
        <f t="shared" si="3"/>
        <v>0</v>
      </c>
      <c r="F51" s="398"/>
      <c r="G51" s="398"/>
      <c r="H51" s="366">
        <f t="shared" si="5"/>
        <v>0</v>
      </c>
      <c r="I51" s="398"/>
      <c r="J51" s="398"/>
      <c r="K51" s="366">
        <f t="shared" si="7"/>
        <v>0</v>
      </c>
      <c r="L51" s="398"/>
      <c r="M51" s="398"/>
      <c r="N51" s="366">
        <f t="shared" si="9"/>
        <v>0</v>
      </c>
      <c r="O51" s="398"/>
      <c r="P51" s="399"/>
    </row>
    <row r="52" spans="1:16" s="305" customFormat="1" ht="22.5">
      <c r="A52" s="377" t="s">
        <v>502</v>
      </c>
      <c r="B52" s="306" t="s">
        <v>153</v>
      </c>
      <c r="C52" s="307" t="s">
        <v>503</v>
      </c>
      <c r="D52" s="398"/>
      <c r="E52" s="366">
        <f t="shared" si="3"/>
        <v>0</v>
      </c>
      <c r="F52" s="398"/>
      <c r="G52" s="398"/>
      <c r="H52" s="366">
        <f t="shared" si="5"/>
        <v>0</v>
      </c>
      <c r="I52" s="398"/>
      <c r="J52" s="398"/>
      <c r="K52" s="366">
        <f t="shared" si="7"/>
        <v>0</v>
      </c>
      <c r="L52" s="398"/>
      <c r="M52" s="398"/>
      <c r="N52" s="366">
        <f t="shared" si="9"/>
        <v>0</v>
      </c>
      <c r="O52" s="398"/>
      <c r="P52" s="399"/>
    </row>
    <row r="53" spans="1:16" s="305" customFormat="1">
      <c r="A53" s="377" t="s">
        <v>504</v>
      </c>
      <c r="B53" s="306" t="s">
        <v>153</v>
      </c>
      <c r="C53" s="307" t="s">
        <v>505</v>
      </c>
      <c r="D53" s="398"/>
      <c r="E53" s="366">
        <f t="shared" si="3"/>
        <v>0</v>
      </c>
      <c r="F53" s="398"/>
      <c r="G53" s="398"/>
      <c r="H53" s="366">
        <f t="shared" si="5"/>
        <v>0</v>
      </c>
      <c r="I53" s="398"/>
      <c r="J53" s="398"/>
      <c r="K53" s="366">
        <f t="shared" si="7"/>
        <v>0</v>
      </c>
      <c r="L53" s="398"/>
      <c r="M53" s="398"/>
      <c r="N53" s="366">
        <f t="shared" si="9"/>
        <v>0</v>
      </c>
      <c r="O53" s="398"/>
      <c r="P53" s="399"/>
    </row>
    <row r="54" spans="1:16" s="305" customFormat="1" ht="22.5">
      <c r="A54" s="377" t="s">
        <v>506</v>
      </c>
      <c r="B54" s="306" t="s">
        <v>153</v>
      </c>
      <c r="C54" s="307" t="s">
        <v>507</v>
      </c>
      <c r="D54" s="398"/>
      <c r="E54" s="366">
        <f t="shared" si="3"/>
        <v>0</v>
      </c>
      <c r="F54" s="398"/>
      <c r="G54" s="398"/>
      <c r="H54" s="366">
        <f t="shared" si="5"/>
        <v>0</v>
      </c>
      <c r="I54" s="398"/>
      <c r="J54" s="398"/>
      <c r="K54" s="366">
        <f t="shared" si="7"/>
        <v>0</v>
      </c>
      <c r="L54" s="398"/>
      <c r="M54" s="398"/>
      <c r="N54" s="366">
        <f t="shared" si="9"/>
        <v>0</v>
      </c>
      <c r="O54" s="398"/>
      <c r="P54" s="399"/>
    </row>
    <row r="55" spans="1:16" s="305" customFormat="1">
      <c r="A55" s="318" t="s">
        <v>508</v>
      </c>
      <c r="B55" s="306" t="s">
        <v>153</v>
      </c>
      <c r="C55" s="307" t="s">
        <v>509</v>
      </c>
      <c r="D55" s="398"/>
      <c r="E55" s="366">
        <f t="shared" si="3"/>
        <v>0</v>
      </c>
      <c r="F55" s="398"/>
      <c r="G55" s="398"/>
      <c r="H55" s="366">
        <f t="shared" si="5"/>
        <v>0</v>
      </c>
      <c r="I55" s="398"/>
      <c r="J55" s="398"/>
      <c r="K55" s="366">
        <f t="shared" si="7"/>
        <v>0</v>
      </c>
      <c r="L55" s="398"/>
      <c r="M55" s="398"/>
      <c r="N55" s="366">
        <f t="shared" si="9"/>
        <v>0</v>
      </c>
      <c r="O55" s="398"/>
      <c r="P55" s="399"/>
    </row>
    <row r="56" spans="1:16" s="299" customFormat="1" ht="10.5">
      <c r="A56" s="483" t="s">
        <v>510</v>
      </c>
      <c r="B56" s="483"/>
      <c r="C56" s="483"/>
      <c r="D56" s="483"/>
      <c r="E56" s="483"/>
      <c r="F56" s="483"/>
      <c r="G56" s="483"/>
      <c r="H56" s="483"/>
      <c r="I56" s="483"/>
      <c r="J56" s="483"/>
      <c r="K56" s="483"/>
      <c r="L56" s="483"/>
      <c r="M56" s="483"/>
      <c r="N56" s="483"/>
      <c r="O56" s="483"/>
      <c r="P56" s="483"/>
    </row>
    <row r="57" spans="1:16" s="305" customFormat="1">
      <c r="A57" s="318" t="s">
        <v>511</v>
      </c>
      <c r="B57" s="306" t="s">
        <v>153</v>
      </c>
      <c r="C57" s="307" t="s">
        <v>512</v>
      </c>
      <c r="D57" s="398"/>
      <c r="E57" s="366">
        <f t="shared" ref="E57:E65" si="25">H57+I57</f>
        <v>0</v>
      </c>
      <c r="F57" s="398"/>
      <c r="G57" s="398"/>
      <c r="H57" s="366">
        <f t="shared" si="5"/>
        <v>0</v>
      </c>
      <c r="I57" s="398"/>
      <c r="J57" s="398"/>
      <c r="K57" s="366">
        <f t="shared" si="7"/>
        <v>0</v>
      </c>
      <c r="L57" s="398"/>
      <c r="M57" s="398"/>
      <c r="N57" s="366">
        <f t="shared" ref="N57:N65" si="26">L57+M57</f>
        <v>0</v>
      </c>
      <c r="O57" s="398"/>
      <c r="P57" s="399"/>
    </row>
    <row r="58" spans="1:16" s="305" customFormat="1">
      <c r="A58" s="318" t="s">
        <v>513</v>
      </c>
      <c r="B58" s="306" t="s">
        <v>153</v>
      </c>
      <c r="C58" s="307" t="s">
        <v>514</v>
      </c>
      <c r="D58" s="398"/>
      <c r="E58" s="366">
        <f t="shared" si="25"/>
        <v>0</v>
      </c>
      <c r="F58" s="398"/>
      <c r="G58" s="398"/>
      <c r="H58" s="366">
        <f t="shared" si="5"/>
        <v>0</v>
      </c>
      <c r="I58" s="398"/>
      <c r="J58" s="398"/>
      <c r="K58" s="366">
        <f t="shared" si="7"/>
        <v>0</v>
      </c>
      <c r="L58" s="398"/>
      <c r="M58" s="398"/>
      <c r="N58" s="366">
        <f t="shared" si="26"/>
        <v>0</v>
      </c>
      <c r="O58" s="398"/>
      <c r="P58" s="399"/>
    </row>
    <row r="59" spans="1:16" s="305" customFormat="1" ht="33.75" customHeight="1">
      <c r="A59" s="318" t="s">
        <v>515</v>
      </c>
      <c r="B59" s="306" t="s">
        <v>153</v>
      </c>
      <c r="C59" s="307" t="s">
        <v>516</v>
      </c>
      <c r="D59" s="398"/>
      <c r="E59" s="366">
        <f t="shared" si="25"/>
        <v>0</v>
      </c>
      <c r="F59" s="398"/>
      <c r="G59" s="398"/>
      <c r="H59" s="366">
        <f t="shared" si="5"/>
        <v>0</v>
      </c>
      <c r="I59" s="398"/>
      <c r="J59" s="398"/>
      <c r="K59" s="366">
        <f t="shared" si="7"/>
        <v>0</v>
      </c>
      <c r="L59" s="398"/>
      <c r="M59" s="398"/>
      <c r="N59" s="366">
        <f t="shared" si="26"/>
        <v>0</v>
      </c>
      <c r="O59" s="398"/>
      <c r="P59" s="399"/>
    </row>
    <row r="60" spans="1:16" s="305" customFormat="1" ht="22.5" customHeight="1">
      <c r="A60" s="318" t="s">
        <v>517</v>
      </c>
      <c r="B60" s="306" t="s">
        <v>153</v>
      </c>
      <c r="C60" s="307" t="s">
        <v>518</v>
      </c>
      <c r="D60" s="366">
        <f>SUM(D61:D64)</f>
        <v>0</v>
      </c>
      <c r="E60" s="366">
        <f t="shared" si="25"/>
        <v>0</v>
      </c>
      <c r="F60" s="366">
        <f t="shared" ref="F60:G60" si="27">SUM(F61:F64)</f>
        <v>0</v>
      </c>
      <c r="G60" s="366">
        <f t="shared" si="27"/>
        <v>0</v>
      </c>
      <c r="H60" s="366">
        <f t="shared" si="5"/>
        <v>0</v>
      </c>
      <c r="I60" s="366">
        <f t="shared" ref="I60:J60" si="28">SUM(I61:I64)</f>
        <v>0</v>
      </c>
      <c r="J60" s="366">
        <f t="shared" si="28"/>
        <v>0</v>
      </c>
      <c r="K60" s="366">
        <f t="shared" si="7"/>
        <v>0</v>
      </c>
      <c r="L60" s="366">
        <f t="shared" ref="L60:M60" si="29">SUM(L61:L64)</f>
        <v>0</v>
      </c>
      <c r="M60" s="366">
        <f t="shared" si="29"/>
        <v>0</v>
      </c>
      <c r="N60" s="366">
        <f t="shared" si="26"/>
        <v>0</v>
      </c>
      <c r="O60" s="366">
        <f>SUM(O61:O64)</f>
        <v>0</v>
      </c>
      <c r="P60" s="399"/>
    </row>
    <row r="61" spans="1:16" s="305" customFormat="1" ht="12" customHeight="1">
      <c r="A61" s="375" t="s">
        <v>519</v>
      </c>
      <c r="B61" s="306" t="s">
        <v>153</v>
      </c>
      <c r="C61" s="307"/>
      <c r="D61" s="398"/>
      <c r="E61" s="366">
        <f t="shared" si="25"/>
        <v>0</v>
      </c>
      <c r="F61" s="398"/>
      <c r="G61" s="398"/>
      <c r="H61" s="366">
        <f t="shared" si="5"/>
        <v>0</v>
      </c>
      <c r="I61" s="398"/>
      <c r="J61" s="398"/>
      <c r="K61" s="366">
        <f t="shared" si="7"/>
        <v>0</v>
      </c>
      <c r="L61" s="398"/>
      <c r="M61" s="398"/>
      <c r="N61" s="366">
        <f t="shared" si="26"/>
        <v>0</v>
      </c>
      <c r="O61" s="398"/>
      <c r="P61" s="399"/>
    </row>
    <row r="62" spans="1:16" s="305" customFormat="1" ht="13.5" customHeight="1">
      <c r="A62" s="375" t="s">
        <v>520</v>
      </c>
      <c r="B62" s="306" t="s">
        <v>153</v>
      </c>
      <c r="C62" s="307"/>
      <c r="D62" s="398"/>
      <c r="E62" s="366">
        <f t="shared" si="25"/>
        <v>0</v>
      </c>
      <c r="F62" s="398"/>
      <c r="G62" s="398"/>
      <c r="H62" s="366">
        <f t="shared" si="5"/>
        <v>0</v>
      </c>
      <c r="I62" s="398"/>
      <c r="J62" s="398"/>
      <c r="K62" s="366">
        <f t="shared" si="7"/>
        <v>0</v>
      </c>
      <c r="L62" s="398"/>
      <c r="M62" s="398"/>
      <c r="N62" s="366">
        <f t="shared" si="26"/>
        <v>0</v>
      </c>
      <c r="O62" s="398"/>
      <c r="P62" s="399"/>
    </row>
    <row r="63" spans="1:16" s="305" customFormat="1" ht="21.75" customHeight="1">
      <c r="A63" s="375" t="s">
        <v>521</v>
      </c>
      <c r="B63" s="306" t="s">
        <v>153</v>
      </c>
      <c r="C63" s="307"/>
      <c r="D63" s="398"/>
      <c r="E63" s="366">
        <f t="shared" si="25"/>
        <v>0</v>
      </c>
      <c r="F63" s="398"/>
      <c r="G63" s="398"/>
      <c r="H63" s="366">
        <f t="shared" si="5"/>
        <v>0</v>
      </c>
      <c r="I63" s="398"/>
      <c r="J63" s="398"/>
      <c r="K63" s="366">
        <f t="shared" si="7"/>
        <v>0</v>
      </c>
      <c r="L63" s="398"/>
      <c r="M63" s="398"/>
      <c r="N63" s="366">
        <f t="shared" si="26"/>
        <v>0</v>
      </c>
      <c r="O63" s="398"/>
      <c r="P63" s="399"/>
    </row>
    <row r="64" spans="1:16" s="305" customFormat="1" ht="11.25" customHeight="1">
      <c r="A64" s="375" t="s">
        <v>522</v>
      </c>
      <c r="B64" s="306" t="s">
        <v>153</v>
      </c>
      <c r="C64" s="307"/>
      <c r="D64" s="398"/>
      <c r="E64" s="366">
        <f t="shared" si="25"/>
        <v>0</v>
      </c>
      <c r="F64" s="398"/>
      <c r="G64" s="398"/>
      <c r="H64" s="366">
        <f t="shared" si="5"/>
        <v>0</v>
      </c>
      <c r="I64" s="398"/>
      <c r="J64" s="398"/>
      <c r="K64" s="366">
        <f t="shared" si="7"/>
        <v>0</v>
      </c>
      <c r="L64" s="398"/>
      <c r="M64" s="398"/>
      <c r="N64" s="366">
        <f t="shared" si="26"/>
        <v>0</v>
      </c>
      <c r="O64" s="398"/>
      <c r="P64" s="399"/>
    </row>
    <row r="65" spans="1:16" s="305" customFormat="1" ht="34.5" customHeight="1">
      <c r="A65" s="375" t="s">
        <v>523</v>
      </c>
      <c r="B65" s="306" t="s">
        <v>153</v>
      </c>
      <c r="C65" s="307" t="s">
        <v>524</v>
      </c>
      <c r="D65" s="398"/>
      <c r="E65" s="366">
        <f t="shared" si="25"/>
        <v>0</v>
      </c>
      <c r="F65" s="398"/>
      <c r="G65" s="398"/>
      <c r="H65" s="366">
        <f t="shared" si="5"/>
        <v>0</v>
      </c>
      <c r="I65" s="398"/>
      <c r="J65" s="398"/>
      <c r="K65" s="366">
        <f t="shared" si="7"/>
        <v>0</v>
      </c>
      <c r="L65" s="398"/>
      <c r="M65" s="398"/>
      <c r="N65" s="366">
        <f t="shared" si="26"/>
        <v>0</v>
      </c>
      <c r="O65" s="398"/>
      <c r="P65" s="399"/>
    </row>
    <row r="66" spans="1:16" ht="3" customHeight="1"/>
    <row r="67" spans="1:16" s="296" customFormat="1" ht="10.5" customHeight="1">
      <c r="A67" s="376" t="s">
        <v>436</v>
      </c>
    </row>
    <row r="68" spans="1:16" ht="10.5" customHeight="1">
      <c r="A68" s="313" t="s">
        <v>659</v>
      </c>
    </row>
    <row r="69" spans="1:16" ht="10.5" customHeight="1">
      <c r="A69" s="313" t="s">
        <v>660</v>
      </c>
    </row>
    <row r="70" spans="1:16" s="296" customFormat="1" ht="10.5" customHeight="1">
      <c r="A70" s="376" t="s">
        <v>661</v>
      </c>
    </row>
    <row r="71" spans="1:16" s="296" customFormat="1" ht="9" customHeight="1">
      <c r="A71" s="310"/>
    </row>
    <row r="72" spans="1:16" s="312" customFormat="1" ht="9.75" customHeight="1">
      <c r="A72" s="484" t="s">
        <v>525</v>
      </c>
      <c r="B72" s="484"/>
      <c r="C72" s="484"/>
      <c r="D72" s="484"/>
      <c r="E72" s="484"/>
      <c r="F72" s="484"/>
      <c r="G72" s="484"/>
      <c r="H72" s="484"/>
      <c r="I72" s="484"/>
      <c r="J72" s="484"/>
      <c r="K72" s="484"/>
      <c r="L72" s="484"/>
      <c r="M72" s="484"/>
      <c r="N72" s="484"/>
      <c r="O72" s="484"/>
      <c r="P72" s="484"/>
    </row>
    <row r="73" spans="1:16" s="303" customFormat="1" ht="12" customHeight="1">
      <c r="A73" s="481" t="s">
        <v>4</v>
      </c>
      <c r="B73" s="481" t="s">
        <v>341</v>
      </c>
      <c r="C73" s="481" t="s">
        <v>400</v>
      </c>
      <c r="D73" s="481" t="s">
        <v>526</v>
      </c>
      <c r="E73" s="478" t="s">
        <v>453</v>
      </c>
      <c r="F73" s="478" t="s">
        <v>402</v>
      </c>
      <c r="G73" s="478"/>
      <c r="H73" s="478"/>
      <c r="I73" s="478"/>
      <c r="J73" s="478" t="s">
        <v>527</v>
      </c>
      <c r="K73" s="478" t="s">
        <v>455</v>
      </c>
      <c r="L73" s="478" t="s">
        <v>404</v>
      </c>
      <c r="M73" s="478"/>
      <c r="N73" s="478"/>
      <c r="O73" s="478"/>
      <c r="P73" s="481" t="s">
        <v>456</v>
      </c>
    </row>
    <row r="74" spans="1:16" s="303" customFormat="1" ht="105.75" customHeight="1">
      <c r="A74" s="482"/>
      <c r="B74" s="482"/>
      <c r="C74" s="482"/>
      <c r="D74" s="482"/>
      <c r="E74" s="478"/>
      <c r="F74" s="304" t="s">
        <v>457</v>
      </c>
      <c r="G74" s="304" t="s">
        <v>458</v>
      </c>
      <c r="H74" s="304" t="s">
        <v>459</v>
      </c>
      <c r="I74" s="304" t="s">
        <v>460</v>
      </c>
      <c r="J74" s="478"/>
      <c r="K74" s="478"/>
      <c r="L74" s="304" t="s">
        <v>457</v>
      </c>
      <c r="M74" s="304" t="s">
        <v>458</v>
      </c>
      <c r="N74" s="304" t="s">
        <v>459</v>
      </c>
      <c r="O74" s="304" t="s">
        <v>460</v>
      </c>
      <c r="P74" s="482"/>
    </row>
    <row r="75" spans="1:16" s="374" customFormat="1" ht="18.75" customHeight="1">
      <c r="A75" s="371">
        <v>1</v>
      </c>
      <c r="B75" s="372">
        <v>2</v>
      </c>
      <c r="C75" s="372">
        <v>3</v>
      </c>
      <c r="D75" s="372">
        <v>4</v>
      </c>
      <c r="E75" s="372">
        <v>5</v>
      </c>
      <c r="F75" s="372">
        <v>6</v>
      </c>
      <c r="G75" s="372">
        <v>7</v>
      </c>
      <c r="H75" s="373" t="s">
        <v>461</v>
      </c>
      <c r="I75" s="372">
        <v>9</v>
      </c>
      <c r="J75" s="372">
        <v>10</v>
      </c>
      <c r="K75" s="372">
        <v>11</v>
      </c>
      <c r="L75" s="372">
        <v>12</v>
      </c>
      <c r="M75" s="372">
        <v>13</v>
      </c>
      <c r="N75" s="373" t="s">
        <v>462</v>
      </c>
      <c r="O75" s="371">
        <v>15</v>
      </c>
      <c r="P75" s="372">
        <v>16</v>
      </c>
    </row>
    <row r="76" spans="1:16" s="305" customFormat="1" ht="12" customHeight="1">
      <c r="A76" s="318" t="s">
        <v>528</v>
      </c>
      <c r="B76" s="306" t="s">
        <v>153</v>
      </c>
      <c r="C76" s="307" t="s">
        <v>529</v>
      </c>
      <c r="D76" s="398"/>
      <c r="E76" s="398"/>
      <c r="F76" s="306" t="s">
        <v>431</v>
      </c>
      <c r="G76" s="306" t="s">
        <v>431</v>
      </c>
      <c r="H76" s="306" t="s">
        <v>431</v>
      </c>
      <c r="I76" s="306" t="s">
        <v>431</v>
      </c>
      <c r="J76" s="398"/>
      <c r="K76" s="398"/>
      <c r="L76" s="306" t="s">
        <v>431</v>
      </c>
      <c r="M76" s="306" t="s">
        <v>431</v>
      </c>
      <c r="N76" s="306" t="s">
        <v>431</v>
      </c>
      <c r="O76" s="306" t="s">
        <v>431</v>
      </c>
      <c r="P76" s="399"/>
    </row>
    <row r="77" spans="1:16" s="305" customFormat="1" ht="11.25" customHeight="1">
      <c r="A77" s="377" t="s">
        <v>530</v>
      </c>
      <c r="B77" s="306" t="s">
        <v>153</v>
      </c>
      <c r="C77" s="307" t="s">
        <v>330</v>
      </c>
      <c r="D77" s="306" t="s">
        <v>431</v>
      </c>
      <c r="E77" s="306" t="s">
        <v>431</v>
      </c>
      <c r="F77" s="398"/>
      <c r="G77" s="398"/>
      <c r="H77" s="306" t="s">
        <v>431</v>
      </c>
      <c r="I77" s="306" t="s">
        <v>431</v>
      </c>
      <c r="J77" s="306" t="s">
        <v>431</v>
      </c>
      <c r="K77" s="306" t="s">
        <v>431</v>
      </c>
      <c r="L77" s="398"/>
      <c r="M77" s="398"/>
      <c r="N77" s="306" t="s">
        <v>431</v>
      </c>
      <c r="O77" s="306" t="s">
        <v>431</v>
      </c>
      <c r="P77" s="399"/>
    </row>
    <row r="78" spans="1:16" s="305" customFormat="1" ht="46.5" customHeight="1">
      <c r="A78" s="318" t="s">
        <v>531</v>
      </c>
      <c r="B78" s="306" t="s">
        <v>153</v>
      </c>
      <c r="C78" s="307" t="s">
        <v>532</v>
      </c>
      <c r="D78" s="306" t="s">
        <v>431</v>
      </c>
      <c r="E78" s="306" t="s">
        <v>431</v>
      </c>
      <c r="F78" s="398"/>
      <c r="G78" s="398"/>
      <c r="H78" s="306" t="s">
        <v>431</v>
      </c>
      <c r="I78" s="306" t="s">
        <v>431</v>
      </c>
      <c r="J78" s="306" t="s">
        <v>431</v>
      </c>
      <c r="K78" s="306" t="s">
        <v>431</v>
      </c>
      <c r="L78" s="398"/>
      <c r="M78" s="398"/>
      <c r="N78" s="306" t="s">
        <v>431</v>
      </c>
      <c r="O78" s="306" t="s">
        <v>431</v>
      </c>
      <c r="P78" s="399"/>
    </row>
    <row r="79" spans="1:16" s="305" customFormat="1" ht="58.5" customHeight="1">
      <c r="A79" s="318" t="s">
        <v>533</v>
      </c>
      <c r="B79" s="306" t="s">
        <v>153</v>
      </c>
      <c r="C79" s="307" t="s">
        <v>534</v>
      </c>
      <c r="D79" s="306" t="s">
        <v>431</v>
      </c>
      <c r="E79" s="306" t="s">
        <v>431</v>
      </c>
      <c r="F79" s="398"/>
      <c r="G79" s="398"/>
      <c r="H79" s="306" t="s">
        <v>431</v>
      </c>
      <c r="I79" s="306" t="s">
        <v>431</v>
      </c>
      <c r="J79" s="306" t="s">
        <v>431</v>
      </c>
      <c r="K79" s="306" t="s">
        <v>431</v>
      </c>
      <c r="L79" s="398"/>
      <c r="M79" s="398"/>
      <c r="N79" s="306" t="s">
        <v>431</v>
      </c>
      <c r="O79" s="306" t="s">
        <v>431</v>
      </c>
      <c r="P79" s="399"/>
    </row>
    <row r="80" spans="1:16" s="305" customFormat="1" ht="12" customHeight="1">
      <c r="A80" s="318" t="s">
        <v>535</v>
      </c>
      <c r="B80" s="306" t="s">
        <v>153</v>
      </c>
      <c r="C80" s="307" t="s">
        <v>536</v>
      </c>
      <c r="D80" s="398"/>
      <c r="E80" s="398"/>
      <c r="F80" s="306" t="s">
        <v>431</v>
      </c>
      <c r="G80" s="306" t="s">
        <v>431</v>
      </c>
      <c r="H80" s="398"/>
      <c r="I80" s="398"/>
      <c r="J80" s="398"/>
      <c r="K80" s="398"/>
      <c r="L80" s="306" t="s">
        <v>431</v>
      </c>
      <c r="M80" s="306" t="s">
        <v>431</v>
      </c>
      <c r="N80" s="398"/>
      <c r="O80" s="398"/>
      <c r="P80" s="399"/>
    </row>
    <row r="81" spans="1:16" s="305" customFormat="1" ht="12" customHeight="1">
      <c r="A81" s="318" t="s">
        <v>537</v>
      </c>
      <c r="B81" s="306" t="s">
        <v>153</v>
      </c>
      <c r="C81" s="307" t="s">
        <v>538</v>
      </c>
      <c r="D81" s="398"/>
      <c r="E81" s="398"/>
      <c r="F81" s="306" t="s">
        <v>431</v>
      </c>
      <c r="G81" s="306" t="s">
        <v>431</v>
      </c>
      <c r="H81" s="398"/>
      <c r="I81" s="398"/>
      <c r="J81" s="398"/>
      <c r="K81" s="398"/>
      <c r="L81" s="306" t="s">
        <v>431</v>
      </c>
      <c r="M81" s="306" t="s">
        <v>431</v>
      </c>
      <c r="N81" s="398"/>
      <c r="O81" s="398"/>
      <c r="P81" s="399"/>
    </row>
    <row r="82" spans="1:16" s="305" customFormat="1" ht="12.75" customHeight="1">
      <c r="A82" s="318" t="s">
        <v>539</v>
      </c>
      <c r="B82" s="306" t="s">
        <v>153</v>
      </c>
      <c r="C82" s="307" t="s">
        <v>540</v>
      </c>
      <c r="D82" s="398"/>
      <c r="E82" s="398"/>
      <c r="F82" s="306" t="s">
        <v>431</v>
      </c>
      <c r="G82" s="306" t="s">
        <v>431</v>
      </c>
      <c r="H82" s="398"/>
      <c r="I82" s="398"/>
      <c r="J82" s="398"/>
      <c r="K82" s="398"/>
      <c r="L82" s="306" t="s">
        <v>431</v>
      </c>
      <c r="M82" s="306" t="s">
        <v>431</v>
      </c>
      <c r="N82" s="398"/>
      <c r="O82" s="398"/>
      <c r="P82" s="399"/>
    </row>
    <row r="83" spans="1:16" ht="3" customHeight="1"/>
    <row r="84" spans="1:16" s="296" customFormat="1" ht="11.25" customHeight="1">
      <c r="A84" s="376" t="s">
        <v>436</v>
      </c>
    </row>
    <row r="85" spans="1:16" ht="11.25" customHeight="1">
      <c r="A85" s="313" t="s">
        <v>659</v>
      </c>
    </row>
    <row r="86" spans="1:16" ht="11.25" customHeight="1">
      <c r="A86" s="313" t="s">
        <v>660</v>
      </c>
    </row>
    <row r="87" spans="1:16" ht="7.5" customHeight="1"/>
    <row r="88" spans="1:16" ht="11.25" customHeight="1">
      <c r="A88" s="297" t="s">
        <v>432</v>
      </c>
      <c r="L88" s="479"/>
      <c r="M88" s="479"/>
      <c r="N88" s="479"/>
      <c r="P88" s="378"/>
    </row>
    <row r="89" spans="1:16" ht="8.1" customHeight="1">
      <c r="L89" s="480" t="s">
        <v>433</v>
      </c>
      <c r="M89" s="480"/>
      <c r="N89" s="480"/>
      <c r="P89" s="379"/>
    </row>
    <row r="90" spans="1:16" ht="10.5" customHeight="1">
      <c r="A90" s="297" t="s">
        <v>434</v>
      </c>
      <c r="L90" s="479"/>
      <c r="M90" s="479"/>
      <c r="N90" s="479"/>
      <c r="P90" s="378"/>
    </row>
    <row r="91" spans="1:16" ht="8.25" customHeight="1">
      <c r="L91" s="480" t="s">
        <v>433</v>
      </c>
      <c r="M91" s="480"/>
      <c r="N91" s="480"/>
      <c r="P91" s="379"/>
    </row>
    <row r="92" spans="1:16" ht="3" customHeight="1"/>
  </sheetData>
  <sheetProtection algorithmName="SHA-512" hashValue="O4rrzzBNjF09AV0GnYLnbR6pSAZmnQhTg2kkszomZwY6xPVwDNPXmw7HcXAoLiMJYGymigU4wV13YehtDd1sfg==" saltValue="7cZH5uvU7l+ZiS0Dq1DxCQ==" spinCount="100000" sheet="1" objects="1" scenarios="1" formatCells="0" formatColumns="0" formatRows="0"/>
  <mergeCells count="34">
    <mergeCell ref="L13:P13"/>
    <mergeCell ref="A1:P1"/>
    <mergeCell ref="A3:P3"/>
    <mergeCell ref="A4:P4"/>
    <mergeCell ref="L11:P11"/>
    <mergeCell ref="L12:P12"/>
    <mergeCell ref="L14:P14"/>
    <mergeCell ref="L15:P15"/>
    <mergeCell ref="A16:A17"/>
    <mergeCell ref="B16:B17"/>
    <mergeCell ref="C16:C17"/>
    <mergeCell ref="D16:D17"/>
    <mergeCell ref="E16:E17"/>
    <mergeCell ref="F16:I16"/>
    <mergeCell ref="J16:J17"/>
    <mergeCell ref="K16:K17"/>
    <mergeCell ref="P73:P74"/>
    <mergeCell ref="L88:N88"/>
    <mergeCell ref="L89:N89"/>
    <mergeCell ref="L16:O16"/>
    <mergeCell ref="P16:P17"/>
    <mergeCell ref="A56:P56"/>
    <mergeCell ref="A72:P72"/>
    <mergeCell ref="A73:A74"/>
    <mergeCell ref="B73:B74"/>
    <mergeCell ref="C73:C74"/>
    <mergeCell ref="D73:D74"/>
    <mergeCell ref="E73:E74"/>
    <mergeCell ref="F73:I73"/>
    <mergeCell ref="L90:N90"/>
    <mergeCell ref="L91:N91"/>
    <mergeCell ref="J73:J74"/>
    <mergeCell ref="K73:K74"/>
    <mergeCell ref="L73:O73"/>
  </mergeCells>
  <pageMargins left="0.39370078740157483" right="0.31496062992125984" top="0.59055118110236227" bottom="0.39370078740157483" header="0.19685039370078741" footer="0.19685039370078741"/>
  <pageSetup paperSize="8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view="pageBreakPreview" zoomScaleNormal="100" zoomScaleSheetLayoutView="100" workbookViewId="0">
      <selection activeCell="B14" sqref="B14"/>
    </sheetView>
  </sheetViews>
  <sheetFormatPr defaultRowHeight="15.75" outlineLevelRow="1"/>
  <cols>
    <col min="1" max="1" width="56.85546875" style="2" customWidth="1"/>
    <col min="2" max="2" width="26.42578125" style="116" customWidth="1"/>
    <col min="3" max="3" width="10.140625" style="2" bestFit="1" customWidth="1"/>
    <col min="4" max="16384" width="9.140625" style="2"/>
  </cols>
  <sheetData>
    <row r="1" spans="1:3">
      <c r="B1" s="354" t="s">
        <v>643</v>
      </c>
    </row>
    <row r="2" spans="1:3">
      <c r="B2" s="354"/>
    </row>
    <row r="3" spans="1:3">
      <c r="A3" s="488" t="s">
        <v>640</v>
      </c>
      <c r="B3" s="489"/>
    </row>
    <row r="5" spans="1:3" ht="23.25" customHeight="1">
      <c r="A5" s="4" t="s">
        <v>0</v>
      </c>
      <c r="B5" s="433">
        <f>Пр1!B6</f>
        <v>0</v>
      </c>
    </row>
    <row r="6" spans="1:3" ht="23.25" customHeight="1">
      <c r="A6" s="4" t="s">
        <v>1</v>
      </c>
      <c r="B6" s="415">
        <v>2015</v>
      </c>
    </row>
    <row r="7" spans="1:3" ht="23.25" customHeight="1">
      <c r="A7" s="4" t="s">
        <v>2</v>
      </c>
      <c r="B7" s="415">
        <v>2019</v>
      </c>
    </row>
    <row r="8" spans="1:3" ht="23.25" customHeight="1">
      <c r="A8" s="4" t="s">
        <v>14</v>
      </c>
      <c r="B8" s="415">
        <v>2017</v>
      </c>
    </row>
    <row r="9" spans="1:3" ht="23.25" customHeight="1">
      <c r="A9" s="4" t="s">
        <v>145</v>
      </c>
      <c r="B9" s="433">
        <f>B8-1</f>
        <v>2016</v>
      </c>
      <c r="C9" s="353"/>
    </row>
    <row r="10" spans="1:3" ht="23.25" customHeight="1">
      <c r="A10" s="4" t="s">
        <v>146</v>
      </c>
      <c r="B10" s="433">
        <f>B8-2</f>
        <v>2015</v>
      </c>
      <c r="C10" s="353"/>
    </row>
    <row r="11" spans="1:3" ht="23.25" customHeight="1">
      <c r="A11" s="4" t="str">
        <f>"Плановый ИПЦ "&amp;(B8-2)&amp;" года"</f>
        <v>Плановый ИПЦ 2015 года</v>
      </c>
      <c r="B11" s="434">
        <v>5.6000000000000001E-2</v>
      </c>
    </row>
    <row r="12" spans="1:3" ht="23.25" hidden="1" customHeight="1" outlineLevel="1">
      <c r="A12" s="4" t="str">
        <f>"Фактический ИПЦ "&amp;(B8-2)&amp;" года"</f>
        <v>Фактический ИПЦ 2015 года</v>
      </c>
      <c r="B12" s="434">
        <v>5.6000000000000001E-2</v>
      </c>
    </row>
    <row r="13" spans="1:3" ht="23.25" customHeight="1" collapsed="1">
      <c r="A13" s="4" t="str">
        <f>"Плановый ИПЦ "&amp;(B8-1)&amp;" года"</f>
        <v>Плановый ИПЦ 2016 года</v>
      </c>
      <c r="B13" s="434">
        <v>7.0999999999999994E-2</v>
      </c>
    </row>
    <row r="14" spans="1:3" ht="23.25" customHeight="1">
      <c r="A14" s="4" t="str">
        <f>"Плановый ИПЦ "&amp;(B8)&amp;" года по предложению предприятия"</f>
        <v>Плановый ИПЦ 2017 года по предложению предприятия</v>
      </c>
      <c r="B14" s="434">
        <v>5.5E-2</v>
      </c>
    </row>
    <row r="15" spans="1:3" ht="23.25" hidden="1" customHeight="1" outlineLevel="1">
      <c r="A15" s="4" t="str">
        <f>"Плановый ИПЦ "&amp;(B8)&amp;" года по предложению РЭК"</f>
        <v>Плановый ИПЦ 2017 года по предложению РЭК</v>
      </c>
      <c r="B15" s="434">
        <v>5.5E-2</v>
      </c>
    </row>
    <row r="16" spans="1:3" ht="23.25" customHeight="1" collapsed="1">
      <c r="A16" s="4" t="s">
        <v>17</v>
      </c>
      <c r="B16" s="434">
        <v>0.01</v>
      </c>
    </row>
    <row r="17" spans="1:2" ht="23.25" hidden="1" customHeight="1" outlineLevel="1">
      <c r="A17" s="4" t="str">
        <f>"Плановое УЕ "&amp;(B8-3)&amp;" года"</f>
        <v>Плановое УЕ 2014 года</v>
      </c>
      <c r="B17" s="415">
        <v>1</v>
      </c>
    </row>
    <row r="18" spans="1:2" ht="23.25" customHeight="1" collapsed="1">
      <c r="A18" s="4" t="str">
        <f>"Плановое УЕ "&amp;(B8-2)&amp;" года"</f>
        <v>Плановое УЕ 2015 года</v>
      </c>
      <c r="B18" s="415">
        <v>1</v>
      </c>
    </row>
    <row r="19" spans="1:2" ht="23.25" hidden="1" customHeight="1" outlineLevel="1">
      <c r="A19" s="4" t="str">
        <f>"Фактическое УЕ "&amp;(B8-2)&amp;" года"</f>
        <v>Фактическое УЕ 2015 года</v>
      </c>
      <c r="B19" s="415">
        <v>1</v>
      </c>
    </row>
    <row r="20" spans="1:2" ht="23.25" customHeight="1" collapsed="1">
      <c r="A20" s="4" t="str">
        <f>"Плановое УЕ "&amp;(B8-1)&amp;" года"</f>
        <v>Плановое УЕ 2016 года</v>
      </c>
      <c r="B20" s="415">
        <v>1</v>
      </c>
    </row>
    <row r="21" spans="1:2" ht="23.25" customHeight="1">
      <c r="A21" s="4" t="str">
        <f>"Плановое УЕ "&amp;(B8)&amp;" года по предложению предприятия"</f>
        <v>Плановое УЕ 2017 года по предложению предприятия</v>
      </c>
      <c r="B21" s="415">
        <v>1</v>
      </c>
    </row>
    <row r="22" spans="1:2" ht="23.25" hidden="1" customHeight="1" outlineLevel="1">
      <c r="A22" s="4" t="str">
        <f>"Плановое УЕ "&amp;(B8)&amp;" года по предложению РЭК"</f>
        <v>Плановое УЕ 2017 года по предложению РЭК</v>
      </c>
      <c r="B22" s="415">
        <v>1</v>
      </c>
    </row>
    <row r="23" spans="1:2" ht="23.25" customHeight="1" collapsed="1">
      <c r="A23" s="4" t="s">
        <v>21</v>
      </c>
      <c r="B23" s="415">
        <v>0.75</v>
      </c>
    </row>
    <row r="24" spans="1:2" ht="23.25" customHeight="1">
      <c r="A24" s="4" t="s">
        <v>676</v>
      </c>
      <c r="B24" s="434">
        <v>0.30299999999999999</v>
      </c>
    </row>
    <row r="25" spans="1:2" ht="23.25" customHeight="1">
      <c r="A25" s="4" t="str">
        <f>"Коэффициент допустимого отклонения на "&amp;B10&amp;" год"</f>
        <v>Коэффициент допустимого отклонения на 2015 год</v>
      </c>
      <c r="B25" s="434">
        <f>30%-1%</f>
        <v>0.28999999999999998</v>
      </c>
    </row>
  </sheetData>
  <sheetProtection algorithmName="SHA-512" hashValue="9uxIPqtvLxdkjhI312CTJD4t6v0Yktz3cIEySCLXply7VKUMupRCu+KSF73PQ+JBK81xfoSwbC72nRKAXNXJNQ==" saltValue="tgdkw3mDEhbAVIMwl0Yqug==" spinCount="100000" sheet="1" objects="1" scenarios="1"/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G8" sqref="G8"/>
    </sheetView>
  </sheetViews>
  <sheetFormatPr defaultColWidth="8.85546875" defaultRowHeight="15.75" outlineLevelRow="1" outlineLevelCol="1"/>
  <cols>
    <col min="1" max="1" width="7" style="2" bestFit="1" customWidth="1"/>
    <col min="2" max="2" width="53.5703125" style="2" customWidth="1"/>
    <col min="3" max="3" width="16.28515625" style="86" customWidth="1"/>
    <col min="4" max="4" width="16" style="2" hidden="1" customWidth="1" outlineLevel="1"/>
    <col min="5" max="5" width="16" style="2" customWidth="1" collapsed="1"/>
    <col min="6" max="6" width="16" style="14" hidden="1" customWidth="1" outlineLevel="1"/>
    <col min="7" max="7" width="16" style="2" customWidth="1" collapsed="1"/>
    <col min="8" max="8" width="16" style="2" customWidth="1"/>
    <col min="9" max="9" width="16" style="2" hidden="1" customWidth="1" outlineLevel="1"/>
    <col min="10" max="10" width="16" style="14" hidden="1" customWidth="1" outlineLevel="1"/>
    <col min="11" max="11" width="16" style="43" hidden="1" customWidth="1" outlineLevel="1"/>
    <col min="12" max="14" width="14.5703125" style="116" hidden="1" customWidth="1" outlineLevel="1"/>
    <col min="15" max="15" width="8.85546875" style="2" collapsed="1"/>
    <col min="16" max="16384" width="8.85546875" style="2"/>
  </cols>
  <sheetData>
    <row r="1" spans="1:14">
      <c r="A1" s="490" t="s">
        <v>652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4" ht="42" customHeight="1" thickBot="1">
      <c r="A2" s="502" t="str">
        <f>"Расчёт необходимой валовой выручки "&amp;'Пр6 Справочник'!B5&amp;" методом долгосрочной индексации (на "&amp;('Пр6 Справочник'!B7-'Пр6 Справочник'!B6+1)&amp;IF(('Пр6 Справочник'!B7-'Пр6 Справочник'!B6+1)=5," лет"," года")&amp;" - "&amp;'Пр6 Справочник'!B6&amp;"-"&amp;'Пр6 Справочник'!B7&amp;")"</f>
        <v>Расчёт необходимой валовой выручки 0 методом долгосрочной индексации (на 5 лет - 2015-2019)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</row>
    <row r="3" spans="1:14" ht="14.45" customHeight="1">
      <c r="A3" s="513" t="s">
        <v>3</v>
      </c>
      <c r="B3" s="515" t="s">
        <v>4</v>
      </c>
      <c r="C3" s="517" t="s">
        <v>5</v>
      </c>
      <c r="D3" s="513" t="str">
        <f>('Пр6 Справочник'!B8-2)&amp;" год"</f>
        <v>2015 год</v>
      </c>
      <c r="E3" s="519"/>
      <c r="F3" s="519"/>
      <c r="G3" s="88" t="str">
        <f>('Пр6 Справочник'!B8-1)&amp;" год"</f>
        <v>2016 год</v>
      </c>
      <c r="H3" s="510" t="str">
        <f>('Пр6 Справочник'!B8)&amp;" год"</f>
        <v>2017 год</v>
      </c>
      <c r="I3" s="511"/>
      <c r="J3" s="511"/>
      <c r="K3" s="512"/>
      <c r="L3" s="117" t="str">
        <f>('Пр6 Справочник'!B8+1)&amp;" год"</f>
        <v>2018 год</v>
      </c>
      <c r="M3" s="117" t="str">
        <f>('Пр6 Справочник'!B8+2)&amp;" год"</f>
        <v>2019 год</v>
      </c>
      <c r="N3" s="117" t="str">
        <f>('Пр6 Справочник'!B8+3)&amp;" год"</f>
        <v>2020 год</v>
      </c>
    </row>
    <row r="4" spans="1:14" ht="30.75" hidden="1" customHeight="1" outlineLevel="1">
      <c r="A4" s="514"/>
      <c r="B4" s="516"/>
      <c r="C4" s="518"/>
      <c r="D4" s="520" t="s">
        <v>9</v>
      </c>
      <c r="E4" s="516"/>
      <c r="F4" s="516"/>
      <c r="G4" s="82" t="s">
        <v>9</v>
      </c>
      <c r="H4" s="507" t="s">
        <v>8</v>
      </c>
      <c r="I4" s="508" t="s">
        <v>10</v>
      </c>
      <c r="J4" s="508"/>
      <c r="K4" s="509"/>
      <c r="L4" s="118" t="s">
        <v>10</v>
      </c>
      <c r="M4" s="118" t="str">
        <f>L4</f>
        <v>Предложение РЭК</v>
      </c>
      <c r="N4" s="118" t="str">
        <f>L4</f>
        <v>Предложение РЭК</v>
      </c>
    </row>
    <row r="5" spans="1:14" ht="33" customHeight="1" collapsed="1">
      <c r="A5" s="514"/>
      <c r="B5" s="516"/>
      <c r="C5" s="518"/>
      <c r="D5" s="54" t="s">
        <v>11</v>
      </c>
      <c r="E5" s="1" t="s">
        <v>6</v>
      </c>
      <c r="F5" s="1" t="s">
        <v>7</v>
      </c>
      <c r="G5" s="82" t="s">
        <v>11</v>
      </c>
      <c r="H5" s="507"/>
      <c r="I5" s="81" t="s">
        <v>11</v>
      </c>
      <c r="J5" s="1" t="s">
        <v>12</v>
      </c>
      <c r="K5" s="15" t="s">
        <v>13</v>
      </c>
      <c r="L5" s="118" t="s">
        <v>11</v>
      </c>
      <c r="M5" s="118" t="s">
        <v>11</v>
      </c>
      <c r="N5" s="118" t="s">
        <v>11</v>
      </c>
    </row>
    <row r="6" spans="1:14" s="3" customFormat="1" ht="16.5" thickBot="1">
      <c r="A6" s="64">
        <v>1</v>
      </c>
      <c r="B6" s="65">
        <f>A6+1</f>
        <v>2</v>
      </c>
      <c r="C6" s="382">
        <f t="shared" ref="C6:N6" si="0">B6+1</f>
        <v>3</v>
      </c>
      <c r="D6" s="64">
        <f t="shared" si="0"/>
        <v>4</v>
      </c>
      <c r="E6" s="65">
        <f t="shared" si="0"/>
        <v>5</v>
      </c>
      <c r="F6" s="65">
        <f t="shared" si="0"/>
        <v>6</v>
      </c>
      <c r="G6" s="89">
        <f>F6+1</f>
        <v>7</v>
      </c>
      <c r="H6" s="66">
        <f t="shared" si="0"/>
        <v>8</v>
      </c>
      <c r="I6" s="65">
        <f t="shared" si="0"/>
        <v>9</v>
      </c>
      <c r="J6" s="65">
        <f t="shared" si="0"/>
        <v>10</v>
      </c>
      <c r="K6" s="67">
        <f t="shared" si="0"/>
        <v>11</v>
      </c>
      <c r="L6" s="119">
        <f t="shared" si="0"/>
        <v>12</v>
      </c>
      <c r="M6" s="119">
        <f t="shared" si="0"/>
        <v>13</v>
      </c>
      <c r="N6" s="119">
        <f t="shared" si="0"/>
        <v>14</v>
      </c>
    </row>
    <row r="7" spans="1:14">
      <c r="A7" s="491" t="s">
        <v>15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3"/>
    </row>
    <row r="8" spans="1:14">
      <c r="A8" s="16">
        <v>1</v>
      </c>
      <c r="B8" s="6" t="s">
        <v>144</v>
      </c>
      <c r="C8" s="358" t="s">
        <v>16</v>
      </c>
      <c r="D8" s="55">
        <f>'Пр6 Справочник'!B11</f>
        <v>5.6000000000000001E-2</v>
      </c>
      <c r="E8" s="7">
        <f>'Пр6 Справочник'!B12</f>
        <v>5.6000000000000001E-2</v>
      </c>
      <c r="F8" s="96">
        <f t="shared" ref="F8:F13" si="1">E8-D8</f>
        <v>0</v>
      </c>
      <c r="G8" s="90">
        <f>'Пр6 Справочник'!B13</f>
        <v>7.0999999999999994E-2</v>
      </c>
      <c r="H8" s="44">
        <f>'Пр6 Справочник'!B14</f>
        <v>5.5E-2</v>
      </c>
      <c r="I8" s="5">
        <f>'Пр6 Справочник'!B15</f>
        <v>5.5E-2</v>
      </c>
      <c r="J8" s="12">
        <f>I8-H8</f>
        <v>0</v>
      </c>
      <c r="K8" s="39">
        <f>I8/H8-1</f>
        <v>0</v>
      </c>
      <c r="L8" s="120">
        <f>I8</f>
        <v>5.5E-2</v>
      </c>
      <c r="M8" s="120">
        <f>I8</f>
        <v>5.5E-2</v>
      </c>
      <c r="N8" s="120">
        <f>I8</f>
        <v>5.5E-2</v>
      </c>
    </row>
    <row r="9" spans="1:14">
      <c r="A9" s="16">
        <v>2</v>
      </c>
      <c r="B9" s="6" t="s">
        <v>17</v>
      </c>
      <c r="C9" s="358" t="s">
        <v>16</v>
      </c>
      <c r="D9" s="56">
        <f>'Пр6 Справочник'!$B$16</f>
        <v>0.01</v>
      </c>
      <c r="E9" s="8">
        <f>'Пр6 Справочник'!$B$16</f>
        <v>0.01</v>
      </c>
      <c r="F9" s="96">
        <f t="shared" si="1"/>
        <v>0</v>
      </c>
      <c r="G9" s="91">
        <f>'Пр6 Справочник'!$B$16</f>
        <v>0.01</v>
      </c>
      <c r="H9" s="45">
        <f>'Пр6 Справочник'!$B$16</f>
        <v>0.01</v>
      </c>
      <c r="I9" s="8">
        <f>'Пр6 Справочник'!$B$16</f>
        <v>0.01</v>
      </c>
      <c r="J9" s="12">
        <f t="shared" ref="J9:J13" si="2">I9-H9</f>
        <v>0</v>
      </c>
      <c r="K9" s="39">
        <f t="shared" ref="K9:K13" si="3">I9/H9-1</f>
        <v>0</v>
      </c>
      <c r="L9" s="121">
        <f>'Пр6 Справочник'!$B$16</f>
        <v>0.01</v>
      </c>
      <c r="M9" s="121">
        <f>'Пр6 Справочник'!$B$16</f>
        <v>0.01</v>
      </c>
      <c r="N9" s="121">
        <f>'Пр6 Справочник'!$B$16</f>
        <v>0.01</v>
      </c>
    </row>
    <row r="10" spans="1:14">
      <c r="A10" s="16">
        <v>3</v>
      </c>
      <c r="B10" s="6" t="s">
        <v>18</v>
      </c>
      <c r="C10" s="358" t="s">
        <v>19</v>
      </c>
      <c r="D10" s="57">
        <f>'Пр6 Справочник'!B18</f>
        <v>1</v>
      </c>
      <c r="E10" s="9">
        <f>'Пр6 Справочник'!B19</f>
        <v>1</v>
      </c>
      <c r="F10" s="96">
        <f t="shared" si="1"/>
        <v>0</v>
      </c>
      <c r="G10" s="92">
        <f>'Пр6 Справочник'!B20</f>
        <v>1</v>
      </c>
      <c r="H10" s="46">
        <f>'Пр6 Справочник'!B21</f>
        <v>1</v>
      </c>
      <c r="I10" s="10">
        <f>'Пр6 Справочник'!B22</f>
        <v>1</v>
      </c>
      <c r="J10" s="12">
        <f t="shared" si="2"/>
        <v>0</v>
      </c>
      <c r="K10" s="39">
        <f t="shared" si="3"/>
        <v>0</v>
      </c>
      <c r="L10" s="122">
        <f>I10</f>
        <v>1</v>
      </c>
      <c r="M10" s="122">
        <f>I10</f>
        <v>1</v>
      </c>
      <c r="N10" s="122">
        <f>I10</f>
        <v>1</v>
      </c>
    </row>
    <row r="11" spans="1:14">
      <c r="A11" s="16">
        <v>4</v>
      </c>
      <c r="B11" s="6" t="s">
        <v>20</v>
      </c>
      <c r="C11" s="358" t="s">
        <v>16</v>
      </c>
      <c r="D11" s="61">
        <f>(D10-'Пр6 Справочник'!$B$17)/D10</f>
        <v>0</v>
      </c>
      <c r="E11" s="34">
        <f>(E10-'Пр6 Справочник'!$B$17)/E10</f>
        <v>0</v>
      </c>
      <c r="F11" s="96">
        <f t="shared" si="1"/>
        <v>0</v>
      </c>
      <c r="G11" s="93">
        <f>(G10-D10)/D10</f>
        <v>0</v>
      </c>
      <c r="H11" s="71">
        <f>(H10-G10)/G10</f>
        <v>0</v>
      </c>
      <c r="I11" s="72">
        <f>(I10-H10)/H10</f>
        <v>0</v>
      </c>
      <c r="J11" s="73">
        <f t="shared" si="2"/>
        <v>0</v>
      </c>
      <c r="K11" s="39" t="e">
        <f t="shared" si="3"/>
        <v>#DIV/0!</v>
      </c>
      <c r="L11" s="123">
        <f>(L10-I10)/I10</f>
        <v>0</v>
      </c>
      <c r="M11" s="123">
        <f>(M10-L10)/L10</f>
        <v>0</v>
      </c>
      <c r="N11" s="123">
        <f>(N10-M10)/M10</f>
        <v>0</v>
      </c>
    </row>
    <row r="12" spans="1:14">
      <c r="A12" s="16">
        <v>5</v>
      </c>
      <c r="B12" s="6" t="s">
        <v>21</v>
      </c>
      <c r="C12" s="358"/>
      <c r="D12" s="57">
        <f>'Пр6 Справочник'!$B$23</f>
        <v>0.75</v>
      </c>
      <c r="E12" s="9">
        <f>'Пр6 Справочник'!$B$23</f>
        <v>0.75</v>
      </c>
      <c r="F12" s="96">
        <f t="shared" si="1"/>
        <v>0</v>
      </c>
      <c r="G12" s="94">
        <f>'Пр6 Справочник'!$B$23</f>
        <v>0.75</v>
      </c>
      <c r="H12" s="47">
        <f>'Пр6 Справочник'!$B$23</f>
        <v>0.75</v>
      </c>
      <c r="I12" s="9">
        <f>'Пр6 Справочник'!$B$23</f>
        <v>0.75</v>
      </c>
      <c r="J12" s="12">
        <f t="shared" si="2"/>
        <v>0</v>
      </c>
      <c r="K12" s="39">
        <f t="shared" si="3"/>
        <v>0</v>
      </c>
      <c r="L12" s="124">
        <f>'Пр6 Справочник'!$B$23</f>
        <v>0.75</v>
      </c>
      <c r="M12" s="124">
        <f>'Пр6 Справочник'!$B$23</f>
        <v>0.75</v>
      </c>
      <c r="N12" s="124">
        <f>'Пр6 Справочник'!$B$23</f>
        <v>0.75</v>
      </c>
    </row>
    <row r="13" spans="1:14" ht="16.5" thickBot="1">
      <c r="A13" s="22">
        <v>6</v>
      </c>
      <c r="B13" s="23" t="s">
        <v>22</v>
      </c>
      <c r="C13" s="383"/>
      <c r="D13" s="68">
        <f>(1+D8)*(1-D9)*(1+D11*D12)</f>
        <v>1.0454400000000001</v>
      </c>
      <c r="E13" s="69">
        <f>(1+E8)*(1-E9)*(1+E11*E12)</f>
        <v>1.0454400000000001</v>
      </c>
      <c r="F13" s="115">
        <f t="shared" si="1"/>
        <v>0</v>
      </c>
      <c r="G13" s="95">
        <f>(1+G8)*(1-G9)*(1+G11*G12)</f>
        <v>1.06029</v>
      </c>
      <c r="H13" s="70">
        <f t="shared" ref="H13:I13" si="4">(1+H8)*(1-H9)*(1+H11*H12)</f>
        <v>1.0444499999999999</v>
      </c>
      <c r="I13" s="69">
        <f t="shared" si="4"/>
        <v>1.0444499999999999</v>
      </c>
      <c r="J13" s="24">
        <f t="shared" si="2"/>
        <v>0</v>
      </c>
      <c r="K13" s="40">
        <f t="shared" si="3"/>
        <v>0</v>
      </c>
      <c r="L13" s="125">
        <f t="shared" ref="L13:N13" si="5">(1+L8)*(1-L9)*(1+L11*L12)</f>
        <v>1.0444499999999999</v>
      </c>
      <c r="M13" s="125">
        <f t="shared" si="5"/>
        <v>1.0444499999999999</v>
      </c>
      <c r="N13" s="125">
        <f t="shared" si="5"/>
        <v>1.0444499999999999</v>
      </c>
    </row>
    <row r="14" spans="1:14">
      <c r="A14" s="491" t="s">
        <v>117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3"/>
    </row>
    <row r="15" spans="1:14">
      <c r="A15" s="16" t="s">
        <v>23</v>
      </c>
      <c r="B15" s="6" t="s">
        <v>24</v>
      </c>
      <c r="C15" s="358" t="s">
        <v>68</v>
      </c>
      <c r="D15" s="58">
        <f>D16+D17</f>
        <v>0</v>
      </c>
      <c r="E15" s="26">
        <f t="shared" ref="E15:I15" si="6">E16+E17</f>
        <v>0</v>
      </c>
      <c r="F15" s="26">
        <f t="shared" si="6"/>
        <v>0</v>
      </c>
      <c r="G15" s="76">
        <f t="shared" si="6"/>
        <v>0</v>
      </c>
      <c r="H15" s="48">
        <f t="shared" si="6"/>
        <v>0</v>
      </c>
      <c r="I15" s="26">
        <f t="shared" si="6"/>
        <v>0</v>
      </c>
      <c r="J15" s="26">
        <f t="shared" ref="J15" si="7">I15-H15</f>
        <v>0</v>
      </c>
      <c r="K15" s="37" t="e">
        <f t="shared" ref="K15" si="8">I15/H15-1</f>
        <v>#DIV/0!</v>
      </c>
      <c r="L15" s="126">
        <f t="shared" ref="L15:N15" si="9">L16+L17</f>
        <v>0</v>
      </c>
      <c r="M15" s="126">
        <f t="shared" si="9"/>
        <v>0</v>
      </c>
      <c r="N15" s="126">
        <f t="shared" si="9"/>
        <v>0</v>
      </c>
    </row>
    <row r="16" spans="1:14" ht="31.5">
      <c r="A16" s="27" t="s">
        <v>25</v>
      </c>
      <c r="B16" s="28" t="s">
        <v>26</v>
      </c>
      <c r="C16" s="384" t="s">
        <v>68</v>
      </c>
      <c r="D16" s="400">
        <v>0</v>
      </c>
      <c r="E16" s="420">
        <v>0</v>
      </c>
      <c r="F16" s="421">
        <f>E16-D16</f>
        <v>0</v>
      </c>
      <c r="G16" s="422">
        <v>0</v>
      </c>
      <c r="H16" s="423">
        <v>0</v>
      </c>
      <c r="I16" s="401">
        <v>0</v>
      </c>
      <c r="J16" s="12">
        <f t="shared" ref="J16" si="10">I16-H16</f>
        <v>0</v>
      </c>
      <c r="K16" s="39" t="e">
        <f t="shared" ref="K16" si="11">I16/H16-1</f>
        <v>#DIV/0!</v>
      </c>
      <c r="L16" s="122">
        <f>I16*$L$13</f>
        <v>0</v>
      </c>
      <c r="M16" s="122">
        <f>L16*$M$13</f>
        <v>0</v>
      </c>
      <c r="N16" s="122">
        <f>M16*$N$13</f>
        <v>0</v>
      </c>
    </row>
    <row r="17" spans="1:14" ht="47.25">
      <c r="A17" s="27" t="s">
        <v>27</v>
      </c>
      <c r="B17" s="28" t="s">
        <v>28</v>
      </c>
      <c r="C17" s="384" t="s">
        <v>68</v>
      </c>
      <c r="D17" s="400">
        <v>0</v>
      </c>
      <c r="E17" s="420">
        <v>0</v>
      </c>
      <c r="F17" s="421">
        <f t="shared" ref="F17:F19" si="12">E17-D17</f>
        <v>0</v>
      </c>
      <c r="G17" s="422">
        <v>0</v>
      </c>
      <c r="H17" s="423">
        <v>0</v>
      </c>
      <c r="I17" s="401">
        <v>0</v>
      </c>
      <c r="J17" s="12">
        <f t="shared" ref="J17:J38" si="13">I17-H17</f>
        <v>0</v>
      </c>
      <c r="K17" s="39" t="e">
        <f t="shared" ref="K17:K38" si="14">I17/H17-1</f>
        <v>#DIV/0!</v>
      </c>
      <c r="L17" s="122">
        <f t="shared" ref="L17:L19" si="15">I17*$L$13</f>
        <v>0</v>
      </c>
      <c r="M17" s="122">
        <f t="shared" ref="M17:M19" si="16">L17*$M$13</f>
        <v>0</v>
      </c>
      <c r="N17" s="122">
        <f t="shared" ref="N17:N19" si="17">M17*$N$13</f>
        <v>0</v>
      </c>
    </row>
    <row r="18" spans="1:14">
      <c r="A18" s="16" t="s">
        <v>29</v>
      </c>
      <c r="B18" s="6" t="s">
        <v>30</v>
      </c>
      <c r="C18" s="358" t="s">
        <v>68</v>
      </c>
      <c r="D18" s="400">
        <v>0</v>
      </c>
      <c r="E18" s="420">
        <v>0</v>
      </c>
      <c r="F18" s="421">
        <f t="shared" si="12"/>
        <v>0</v>
      </c>
      <c r="G18" s="422">
        <v>0</v>
      </c>
      <c r="H18" s="423">
        <v>0</v>
      </c>
      <c r="I18" s="401">
        <v>0</v>
      </c>
      <c r="J18" s="12">
        <f t="shared" si="13"/>
        <v>0</v>
      </c>
      <c r="K18" s="39" t="e">
        <f t="shared" si="14"/>
        <v>#DIV/0!</v>
      </c>
      <c r="L18" s="122">
        <f t="shared" si="15"/>
        <v>0</v>
      </c>
      <c r="M18" s="122">
        <f t="shared" si="16"/>
        <v>0</v>
      </c>
      <c r="N18" s="122">
        <f t="shared" si="17"/>
        <v>0</v>
      </c>
    </row>
    <row r="19" spans="1:14">
      <c r="A19" s="27"/>
      <c r="B19" s="29" t="s">
        <v>31</v>
      </c>
      <c r="C19" s="384" t="s">
        <v>142</v>
      </c>
      <c r="D19" s="400">
        <v>0</v>
      </c>
      <c r="E19" s="420">
        <v>0</v>
      </c>
      <c r="F19" s="421">
        <f t="shared" si="12"/>
        <v>0</v>
      </c>
      <c r="G19" s="422">
        <v>0</v>
      </c>
      <c r="H19" s="423">
        <v>0</v>
      </c>
      <c r="I19" s="401">
        <v>0</v>
      </c>
      <c r="J19" s="12">
        <f t="shared" si="13"/>
        <v>0</v>
      </c>
      <c r="K19" s="39" t="e">
        <f t="shared" si="14"/>
        <v>#DIV/0!</v>
      </c>
      <c r="L19" s="122">
        <f t="shared" si="15"/>
        <v>0</v>
      </c>
      <c r="M19" s="122">
        <f t="shared" si="16"/>
        <v>0</v>
      </c>
      <c r="N19" s="122">
        <f t="shared" si="17"/>
        <v>0</v>
      </c>
    </row>
    <row r="20" spans="1:14">
      <c r="A20" s="27"/>
      <c r="B20" s="29" t="s">
        <v>32</v>
      </c>
      <c r="C20" s="384" t="s">
        <v>143</v>
      </c>
      <c r="D20" s="59" t="e">
        <f>D18/D19/12*1000</f>
        <v>#DIV/0!</v>
      </c>
      <c r="E20" s="30" t="e">
        <f t="shared" ref="E20:I20" si="18">E18/E19/12*1000</f>
        <v>#DIV/0!</v>
      </c>
      <c r="F20" s="30" t="e">
        <f t="shared" si="18"/>
        <v>#DIV/0!</v>
      </c>
      <c r="G20" s="78" t="e">
        <f t="shared" si="18"/>
        <v>#DIV/0!</v>
      </c>
      <c r="H20" s="49" t="e">
        <f t="shared" si="18"/>
        <v>#DIV/0!</v>
      </c>
      <c r="I20" s="30" t="e">
        <f t="shared" si="18"/>
        <v>#DIV/0!</v>
      </c>
      <c r="J20" s="30" t="e">
        <f t="shared" si="13"/>
        <v>#DIV/0!</v>
      </c>
      <c r="K20" s="38" t="e">
        <f t="shared" si="14"/>
        <v>#DIV/0!</v>
      </c>
      <c r="L20" s="127" t="e">
        <f t="shared" ref="L20:N20" si="19">L18/L19/12*1000</f>
        <v>#DIV/0!</v>
      </c>
      <c r="M20" s="127" t="e">
        <f t="shared" si="19"/>
        <v>#DIV/0!</v>
      </c>
      <c r="N20" s="127" t="e">
        <f t="shared" si="19"/>
        <v>#DIV/0!</v>
      </c>
    </row>
    <row r="21" spans="1:14">
      <c r="A21" s="16" t="s">
        <v>33</v>
      </c>
      <c r="B21" s="6" t="s">
        <v>34</v>
      </c>
      <c r="C21" s="358" t="s">
        <v>68</v>
      </c>
      <c r="D21" s="58">
        <f t="shared" ref="D21:I21" si="20">SUM(D22:D23,D30:D36)</f>
        <v>0</v>
      </c>
      <c r="E21" s="26">
        <f t="shared" si="20"/>
        <v>0</v>
      </c>
      <c r="F21" s="26">
        <f t="shared" si="20"/>
        <v>0</v>
      </c>
      <c r="G21" s="76">
        <f t="shared" si="20"/>
        <v>0</v>
      </c>
      <c r="H21" s="48">
        <f t="shared" si="20"/>
        <v>0</v>
      </c>
      <c r="I21" s="26">
        <f t="shared" si="20"/>
        <v>0</v>
      </c>
      <c r="J21" s="26">
        <f t="shared" si="13"/>
        <v>0</v>
      </c>
      <c r="K21" s="37" t="e">
        <f t="shared" si="14"/>
        <v>#DIV/0!</v>
      </c>
      <c r="L21" s="126">
        <f t="shared" ref="L21:N21" si="21">SUM(L22:L23,L30:L36)</f>
        <v>0</v>
      </c>
      <c r="M21" s="126">
        <f t="shared" si="21"/>
        <v>0</v>
      </c>
      <c r="N21" s="126">
        <f t="shared" si="21"/>
        <v>0</v>
      </c>
    </row>
    <row r="22" spans="1:14">
      <c r="A22" s="27" t="s">
        <v>35</v>
      </c>
      <c r="B22" s="28" t="s">
        <v>36</v>
      </c>
      <c r="C22" s="384" t="s">
        <v>68</v>
      </c>
      <c r="D22" s="400">
        <v>0</v>
      </c>
      <c r="E22" s="420">
        <v>0</v>
      </c>
      <c r="F22" s="421">
        <f>E22-D22</f>
        <v>0</v>
      </c>
      <c r="G22" s="422">
        <v>0</v>
      </c>
      <c r="H22" s="423">
        <v>0</v>
      </c>
      <c r="I22" s="401">
        <v>0</v>
      </c>
      <c r="J22" s="12">
        <f t="shared" si="13"/>
        <v>0</v>
      </c>
      <c r="K22" s="39" t="e">
        <f t="shared" si="14"/>
        <v>#DIV/0!</v>
      </c>
      <c r="L22" s="122">
        <f>I22*$L$13</f>
        <v>0</v>
      </c>
      <c r="M22" s="122">
        <f>L22*$M$13</f>
        <v>0</v>
      </c>
      <c r="N22" s="122">
        <f>M22*$N$13</f>
        <v>0</v>
      </c>
    </row>
    <row r="23" spans="1:14">
      <c r="A23" s="27" t="s">
        <v>37</v>
      </c>
      <c r="B23" s="28" t="s">
        <v>38</v>
      </c>
      <c r="C23" s="384" t="s">
        <v>68</v>
      </c>
      <c r="D23" s="59">
        <f t="shared" ref="D23:I23" si="22">SUM(D24:D29)</f>
        <v>0</v>
      </c>
      <c r="E23" s="30">
        <f t="shared" si="22"/>
        <v>0</v>
      </c>
      <c r="F23" s="30">
        <f t="shared" si="22"/>
        <v>0</v>
      </c>
      <c r="G23" s="78">
        <f t="shared" si="22"/>
        <v>0</v>
      </c>
      <c r="H23" s="49">
        <f t="shared" si="22"/>
        <v>0</v>
      </c>
      <c r="I23" s="30">
        <f t="shared" si="22"/>
        <v>0</v>
      </c>
      <c r="J23" s="30">
        <f t="shared" si="13"/>
        <v>0</v>
      </c>
      <c r="K23" s="38" t="e">
        <f t="shared" si="14"/>
        <v>#DIV/0!</v>
      </c>
      <c r="L23" s="127">
        <f t="shared" ref="L23:N23" si="23">SUM(L24:L29)</f>
        <v>0</v>
      </c>
      <c r="M23" s="127">
        <f t="shared" si="23"/>
        <v>0</v>
      </c>
      <c r="N23" s="127">
        <f t="shared" si="23"/>
        <v>0</v>
      </c>
    </row>
    <row r="24" spans="1:14">
      <c r="A24" s="16" t="s">
        <v>39</v>
      </c>
      <c r="B24" s="31" t="s">
        <v>40</v>
      </c>
      <c r="C24" s="358" t="s">
        <v>68</v>
      </c>
      <c r="D24" s="403">
        <v>0</v>
      </c>
      <c r="E24" s="420">
        <v>0</v>
      </c>
      <c r="F24" s="421">
        <f t="shared" ref="F24:F37" si="24">E24-D24</f>
        <v>0</v>
      </c>
      <c r="G24" s="422">
        <v>0</v>
      </c>
      <c r="H24" s="423">
        <v>0</v>
      </c>
      <c r="I24" s="401">
        <v>0</v>
      </c>
      <c r="J24" s="12">
        <f t="shared" si="13"/>
        <v>0</v>
      </c>
      <c r="K24" s="39" t="e">
        <f t="shared" si="14"/>
        <v>#DIV/0!</v>
      </c>
      <c r="L24" s="122">
        <f t="shared" ref="L24:L37" si="25">I24*$L$13</f>
        <v>0</v>
      </c>
      <c r="M24" s="122">
        <f t="shared" ref="M24:M37" si="26">L24*$M$13</f>
        <v>0</v>
      </c>
      <c r="N24" s="122">
        <f t="shared" ref="N24:N37" si="27">M24*$N$13</f>
        <v>0</v>
      </c>
    </row>
    <row r="25" spans="1:14" ht="31.5">
      <c r="A25" s="16" t="s">
        <v>41</v>
      </c>
      <c r="B25" s="31" t="s">
        <v>42</v>
      </c>
      <c r="C25" s="358" t="s">
        <v>68</v>
      </c>
      <c r="D25" s="403">
        <v>0</v>
      </c>
      <c r="E25" s="420">
        <v>0</v>
      </c>
      <c r="F25" s="421">
        <f t="shared" si="24"/>
        <v>0</v>
      </c>
      <c r="G25" s="422">
        <v>0</v>
      </c>
      <c r="H25" s="423">
        <v>0</v>
      </c>
      <c r="I25" s="401">
        <v>0</v>
      </c>
      <c r="J25" s="12">
        <f t="shared" si="13"/>
        <v>0</v>
      </c>
      <c r="K25" s="39" t="e">
        <f t="shared" si="14"/>
        <v>#DIV/0!</v>
      </c>
      <c r="L25" s="122">
        <f t="shared" si="25"/>
        <v>0</v>
      </c>
      <c r="M25" s="122">
        <f t="shared" si="26"/>
        <v>0</v>
      </c>
      <c r="N25" s="122">
        <f t="shared" si="27"/>
        <v>0</v>
      </c>
    </row>
    <row r="26" spans="1:14" ht="31.5">
      <c r="A26" s="16" t="s">
        <v>43</v>
      </c>
      <c r="B26" s="31" t="s">
        <v>44</v>
      </c>
      <c r="C26" s="358" t="s">
        <v>68</v>
      </c>
      <c r="D26" s="403">
        <v>0</v>
      </c>
      <c r="E26" s="420">
        <v>0</v>
      </c>
      <c r="F26" s="421">
        <f t="shared" si="24"/>
        <v>0</v>
      </c>
      <c r="G26" s="422">
        <v>0</v>
      </c>
      <c r="H26" s="423">
        <v>0</v>
      </c>
      <c r="I26" s="401">
        <v>0</v>
      </c>
      <c r="J26" s="12">
        <f t="shared" si="13"/>
        <v>0</v>
      </c>
      <c r="K26" s="39" t="e">
        <f t="shared" si="14"/>
        <v>#DIV/0!</v>
      </c>
      <c r="L26" s="122">
        <f t="shared" si="25"/>
        <v>0</v>
      </c>
      <c r="M26" s="122">
        <f t="shared" si="26"/>
        <v>0</v>
      </c>
      <c r="N26" s="122">
        <f t="shared" si="27"/>
        <v>0</v>
      </c>
    </row>
    <row r="27" spans="1:14" ht="31.5">
      <c r="A27" s="16" t="s">
        <v>45</v>
      </c>
      <c r="B27" s="31" t="s">
        <v>46</v>
      </c>
      <c r="C27" s="358" t="s">
        <v>68</v>
      </c>
      <c r="D27" s="403">
        <v>0</v>
      </c>
      <c r="E27" s="420">
        <v>0</v>
      </c>
      <c r="F27" s="421">
        <f t="shared" si="24"/>
        <v>0</v>
      </c>
      <c r="G27" s="422">
        <v>0</v>
      </c>
      <c r="H27" s="423">
        <v>0</v>
      </c>
      <c r="I27" s="401">
        <v>0</v>
      </c>
      <c r="J27" s="12">
        <f t="shared" si="13"/>
        <v>0</v>
      </c>
      <c r="K27" s="39" t="e">
        <f t="shared" si="14"/>
        <v>#DIV/0!</v>
      </c>
      <c r="L27" s="122">
        <f t="shared" si="25"/>
        <v>0</v>
      </c>
      <c r="M27" s="122">
        <f t="shared" si="26"/>
        <v>0</v>
      </c>
      <c r="N27" s="122">
        <f t="shared" si="27"/>
        <v>0</v>
      </c>
    </row>
    <row r="28" spans="1:14">
      <c r="A28" s="16" t="s">
        <v>47</v>
      </c>
      <c r="B28" s="31" t="s">
        <v>48</v>
      </c>
      <c r="C28" s="358" t="s">
        <v>68</v>
      </c>
      <c r="D28" s="403">
        <v>0</v>
      </c>
      <c r="E28" s="420">
        <v>0</v>
      </c>
      <c r="F28" s="421">
        <f t="shared" si="24"/>
        <v>0</v>
      </c>
      <c r="G28" s="422">
        <v>0</v>
      </c>
      <c r="H28" s="423">
        <v>0</v>
      </c>
      <c r="I28" s="401">
        <v>0</v>
      </c>
      <c r="J28" s="12">
        <f t="shared" si="13"/>
        <v>0</v>
      </c>
      <c r="K28" s="39" t="e">
        <f t="shared" si="14"/>
        <v>#DIV/0!</v>
      </c>
      <c r="L28" s="122">
        <f t="shared" si="25"/>
        <v>0</v>
      </c>
      <c r="M28" s="122">
        <f t="shared" si="26"/>
        <v>0</v>
      </c>
      <c r="N28" s="122">
        <f t="shared" si="27"/>
        <v>0</v>
      </c>
    </row>
    <row r="29" spans="1:14">
      <c r="A29" s="16" t="s">
        <v>49</v>
      </c>
      <c r="B29" s="31" t="s">
        <v>50</v>
      </c>
      <c r="C29" s="358" t="s">
        <v>68</v>
      </c>
      <c r="D29" s="403">
        <v>0</v>
      </c>
      <c r="E29" s="420">
        <v>0</v>
      </c>
      <c r="F29" s="421">
        <f t="shared" si="24"/>
        <v>0</v>
      </c>
      <c r="G29" s="422">
        <v>0</v>
      </c>
      <c r="H29" s="423">
        <v>0</v>
      </c>
      <c r="I29" s="401">
        <v>0</v>
      </c>
      <c r="J29" s="12">
        <f t="shared" si="13"/>
        <v>0</v>
      </c>
      <c r="K29" s="39" t="e">
        <f t="shared" si="14"/>
        <v>#DIV/0!</v>
      </c>
      <c r="L29" s="122">
        <f t="shared" si="25"/>
        <v>0</v>
      </c>
      <c r="M29" s="122">
        <f t="shared" si="26"/>
        <v>0</v>
      </c>
      <c r="N29" s="122">
        <f t="shared" si="27"/>
        <v>0</v>
      </c>
    </row>
    <row r="30" spans="1:14">
      <c r="A30" s="27" t="s">
        <v>51</v>
      </c>
      <c r="B30" s="28" t="s">
        <v>52</v>
      </c>
      <c r="C30" s="384" t="s">
        <v>68</v>
      </c>
      <c r="D30" s="400">
        <v>0</v>
      </c>
      <c r="E30" s="420">
        <v>0</v>
      </c>
      <c r="F30" s="421">
        <f t="shared" si="24"/>
        <v>0</v>
      </c>
      <c r="G30" s="422">
        <v>0</v>
      </c>
      <c r="H30" s="423">
        <v>0</v>
      </c>
      <c r="I30" s="401">
        <v>0</v>
      </c>
      <c r="J30" s="12">
        <f t="shared" si="13"/>
        <v>0</v>
      </c>
      <c r="K30" s="39" t="e">
        <f t="shared" si="14"/>
        <v>#DIV/0!</v>
      </c>
      <c r="L30" s="122">
        <f t="shared" si="25"/>
        <v>0</v>
      </c>
      <c r="M30" s="122">
        <f t="shared" si="26"/>
        <v>0</v>
      </c>
      <c r="N30" s="122">
        <f t="shared" si="27"/>
        <v>0</v>
      </c>
    </row>
    <row r="31" spans="1:14">
      <c r="A31" s="27" t="s">
        <v>53</v>
      </c>
      <c r="B31" s="28" t="s">
        <v>54</v>
      </c>
      <c r="C31" s="384" t="s">
        <v>68</v>
      </c>
      <c r="D31" s="400">
        <v>0</v>
      </c>
      <c r="E31" s="420">
        <v>0</v>
      </c>
      <c r="F31" s="421">
        <f t="shared" si="24"/>
        <v>0</v>
      </c>
      <c r="G31" s="422">
        <v>0</v>
      </c>
      <c r="H31" s="423">
        <v>0</v>
      </c>
      <c r="I31" s="401">
        <v>0</v>
      </c>
      <c r="J31" s="12">
        <f t="shared" si="13"/>
        <v>0</v>
      </c>
      <c r="K31" s="39" t="e">
        <f t="shared" si="14"/>
        <v>#DIV/0!</v>
      </c>
      <c r="L31" s="122">
        <f t="shared" si="25"/>
        <v>0</v>
      </c>
      <c r="M31" s="122">
        <f t="shared" si="26"/>
        <v>0</v>
      </c>
      <c r="N31" s="122">
        <f t="shared" si="27"/>
        <v>0</v>
      </c>
    </row>
    <row r="32" spans="1:14" ht="31.5">
      <c r="A32" s="27" t="s">
        <v>55</v>
      </c>
      <c r="B32" s="28" t="s">
        <v>56</v>
      </c>
      <c r="C32" s="384" t="s">
        <v>68</v>
      </c>
      <c r="D32" s="400">
        <v>0</v>
      </c>
      <c r="E32" s="420">
        <v>0</v>
      </c>
      <c r="F32" s="421">
        <f t="shared" si="24"/>
        <v>0</v>
      </c>
      <c r="G32" s="422">
        <v>0</v>
      </c>
      <c r="H32" s="423">
        <v>0</v>
      </c>
      <c r="I32" s="401">
        <v>0</v>
      </c>
      <c r="J32" s="12">
        <f t="shared" si="13"/>
        <v>0</v>
      </c>
      <c r="K32" s="39" t="e">
        <f t="shared" si="14"/>
        <v>#DIV/0!</v>
      </c>
      <c r="L32" s="122">
        <f t="shared" si="25"/>
        <v>0</v>
      </c>
      <c r="M32" s="122">
        <f t="shared" si="26"/>
        <v>0</v>
      </c>
      <c r="N32" s="122">
        <f t="shared" si="27"/>
        <v>0</v>
      </c>
    </row>
    <row r="33" spans="1:14">
      <c r="A33" s="27" t="s">
        <v>57</v>
      </c>
      <c r="B33" s="28" t="s">
        <v>58</v>
      </c>
      <c r="C33" s="384" t="s">
        <v>68</v>
      </c>
      <c r="D33" s="400">
        <v>0</v>
      </c>
      <c r="E33" s="420">
        <v>0</v>
      </c>
      <c r="F33" s="421">
        <f t="shared" si="24"/>
        <v>0</v>
      </c>
      <c r="G33" s="422">
        <v>0</v>
      </c>
      <c r="H33" s="423">
        <v>0</v>
      </c>
      <c r="I33" s="401">
        <v>0</v>
      </c>
      <c r="J33" s="12">
        <f t="shared" si="13"/>
        <v>0</v>
      </c>
      <c r="K33" s="39" t="e">
        <f t="shared" si="14"/>
        <v>#DIV/0!</v>
      </c>
      <c r="L33" s="122">
        <f t="shared" si="25"/>
        <v>0</v>
      </c>
      <c r="M33" s="122">
        <f t="shared" si="26"/>
        <v>0</v>
      </c>
      <c r="N33" s="122">
        <f t="shared" si="27"/>
        <v>0</v>
      </c>
    </row>
    <row r="34" spans="1:14">
      <c r="A34" s="27" t="s">
        <v>59</v>
      </c>
      <c r="B34" s="28" t="s">
        <v>60</v>
      </c>
      <c r="C34" s="384" t="s">
        <v>68</v>
      </c>
      <c r="D34" s="400">
        <v>0</v>
      </c>
      <c r="E34" s="420">
        <v>0</v>
      </c>
      <c r="F34" s="421">
        <f t="shared" si="24"/>
        <v>0</v>
      </c>
      <c r="G34" s="422">
        <v>0</v>
      </c>
      <c r="H34" s="423">
        <v>0</v>
      </c>
      <c r="I34" s="401">
        <v>0</v>
      </c>
      <c r="J34" s="12">
        <f t="shared" si="13"/>
        <v>0</v>
      </c>
      <c r="K34" s="39" t="e">
        <f t="shared" si="14"/>
        <v>#DIV/0!</v>
      </c>
      <c r="L34" s="122">
        <f t="shared" si="25"/>
        <v>0</v>
      </c>
      <c r="M34" s="122">
        <f t="shared" si="26"/>
        <v>0</v>
      </c>
      <c r="N34" s="122">
        <f t="shared" si="27"/>
        <v>0</v>
      </c>
    </row>
    <row r="35" spans="1:14">
      <c r="A35" s="27" t="s">
        <v>61</v>
      </c>
      <c r="B35" s="28" t="s">
        <v>62</v>
      </c>
      <c r="C35" s="384" t="s">
        <v>68</v>
      </c>
      <c r="D35" s="400">
        <v>0</v>
      </c>
      <c r="E35" s="420">
        <v>0</v>
      </c>
      <c r="F35" s="421">
        <f t="shared" si="24"/>
        <v>0</v>
      </c>
      <c r="G35" s="422">
        <v>0</v>
      </c>
      <c r="H35" s="423">
        <v>0</v>
      </c>
      <c r="I35" s="401">
        <v>0</v>
      </c>
      <c r="J35" s="12">
        <f t="shared" si="13"/>
        <v>0</v>
      </c>
      <c r="K35" s="39" t="e">
        <f t="shared" si="14"/>
        <v>#DIV/0!</v>
      </c>
      <c r="L35" s="122">
        <f t="shared" si="25"/>
        <v>0</v>
      </c>
      <c r="M35" s="122">
        <f t="shared" si="26"/>
        <v>0</v>
      </c>
      <c r="N35" s="122">
        <f t="shared" si="27"/>
        <v>0</v>
      </c>
    </row>
    <row r="36" spans="1:14">
      <c r="A36" s="27" t="s">
        <v>63</v>
      </c>
      <c r="B36" s="28" t="s">
        <v>64</v>
      </c>
      <c r="C36" s="384" t="s">
        <v>68</v>
      </c>
      <c r="D36" s="400">
        <v>0</v>
      </c>
      <c r="E36" s="420">
        <v>0</v>
      </c>
      <c r="F36" s="421">
        <f t="shared" si="24"/>
        <v>0</v>
      </c>
      <c r="G36" s="422">
        <v>0</v>
      </c>
      <c r="H36" s="423">
        <v>0</v>
      </c>
      <c r="I36" s="401">
        <v>0</v>
      </c>
      <c r="J36" s="12">
        <f t="shared" si="13"/>
        <v>0</v>
      </c>
      <c r="K36" s="39" t="e">
        <f t="shared" si="14"/>
        <v>#DIV/0!</v>
      </c>
      <c r="L36" s="122">
        <f t="shared" si="25"/>
        <v>0</v>
      </c>
      <c r="M36" s="122">
        <f t="shared" si="26"/>
        <v>0</v>
      </c>
      <c r="N36" s="122">
        <f t="shared" si="27"/>
        <v>0</v>
      </c>
    </row>
    <row r="37" spans="1:14">
      <c r="A37" s="16" t="s">
        <v>65</v>
      </c>
      <c r="B37" s="6" t="s">
        <v>66</v>
      </c>
      <c r="C37" s="358" t="s">
        <v>68</v>
      </c>
      <c r="D37" s="402">
        <v>0</v>
      </c>
      <c r="E37" s="420">
        <v>0</v>
      </c>
      <c r="F37" s="421">
        <f t="shared" si="24"/>
        <v>0</v>
      </c>
      <c r="G37" s="422">
        <v>0</v>
      </c>
      <c r="H37" s="423">
        <v>0</v>
      </c>
      <c r="I37" s="401">
        <v>0</v>
      </c>
      <c r="J37" s="12">
        <f t="shared" si="13"/>
        <v>0</v>
      </c>
      <c r="K37" s="39" t="e">
        <f t="shared" si="14"/>
        <v>#DIV/0!</v>
      </c>
      <c r="L37" s="122">
        <f t="shared" si="25"/>
        <v>0</v>
      </c>
      <c r="M37" s="122">
        <f t="shared" si="26"/>
        <v>0</v>
      </c>
      <c r="N37" s="122">
        <f t="shared" si="27"/>
        <v>0</v>
      </c>
    </row>
    <row r="38" spans="1:14" ht="16.5" thickBot="1">
      <c r="A38" s="498" t="s">
        <v>67</v>
      </c>
      <c r="B38" s="499"/>
      <c r="C38" s="385" t="s">
        <v>68</v>
      </c>
      <c r="D38" s="98">
        <f t="shared" ref="D38:I38" si="28">SUM(D15,D18,D21,D37)</f>
        <v>0</v>
      </c>
      <c r="E38" s="99">
        <f t="shared" si="28"/>
        <v>0</v>
      </c>
      <c r="F38" s="99">
        <f t="shared" si="28"/>
        <v>0</v>
      </c>
      <c r="G38" s="100">
        <f t="shared" si="28"/>
        <v>0</v>
      </c>
      <c r="H38" s="101">
        <f t="shared" si="28"/>
        <v>0</v>
      </c>
      <c r="I38" s="99">
        <f t="shared" si="28"/>
        <v>0</v>
      </c>
      <c r="J38" s="99">
        <f t="shared" si="13"/>
        <v>0</v>
      </c>
      <c r="K38" s="102" t="e">
        <f t="shared" si="14"/>
        <v>#DIV/0!</v>
      </c>
      <c r="L38" s="128">
        <f t="shared" ref="L38:N38" si="29">SUM(L15,L18,L21,L37)</f>
        <v>0</v>
      </c>
      <c r="M38" s="128">
        <f t="shared" si="29"/>
        <v>0</v>
      </c>
      <c r="N38" s="128">
        <f t="shared" si="29"/>
        <v>0</v>
      </c>
    </row>
    <row r="39" spans="1:14">
      <c r="A39" s="491" t="s">
        <v>118</v>
      </c>
      <c r="B39" s="492"/>
      <c r="C39" s="492"/>
      <c r="D39" s="492"/>
      <c r="E39" s="492"/>
      <c r="F39" s="492"/>
      <c r="G39" s="492"/>
      <c r="H39" s="492"/>
      <c r="I39" s="492"/>
      <c r="J39" s="492"/>
      <c r="K39" s="492"/>
      <c r="L39" s="492"/>
      <c r="M39" s="492"/>
      <c r="N39" s="493"/>
    </row>
    <row r="40" spans="1:14">
      <c r="A40" s="32" t="s">
        <v>69</v>
      </c>
      <c r="B40" s="6" t="s">
        <v>70</v>
      </c>
      <c r="C40" s="358" t="s">
        <v>68</v>
      </c>
      <c r="D40" s="402">
        <v>0</v>
      </c>
      <c r="E40" s="420">
        <v>0</v>
      </c>
      <c r="F40" s="12">
        <f t="shared" ref="F40:F43" si="30">E40-D40</f>
        <v>0</v>
      </c>
      <c r="G40" s="422">
        <v>0</v>
      </c>
      <c r="H40" s="418">
        <f>'Пр10 ФСК'!D8</f>
        <v>0</v>
      </c>
      <c r="I40" s="153">
        <f>'Пр10 ФСК'!D8</f>
        <v>0</v>
      </c>
      <c r="J40" s="12">
        <f t="shared" ref="J40:J70" si="31">I40-H40</f>
        <v>0</v>
      </c>
      <c r="K40" s="39" t="e">
        <f t="shared" ref="K40:K70" si="32">I40/H40-1</f>
        <v>#DIV/0!</v>
      </c>
      <c r="L40" s="122">
        <f t="shared" ref="L40:L43" si="33">I40*$L$13</f>
        <v>0</v>
      </c>
      <c r="M40" s="122">
        <f t="shared" ref="M40:M43" si="34">L40*$M$13</f>
        <v>0</v>
      </c>
      <c r="N40" s="122">
        <f t="shared" ref="N40:N43" si="35">M40*$N$13</f>
        <v>0</v>
      </c>
    </row>
    <row r="41" spans="1:14">
      <c r="A41" s="32" t="s">
        <v>71</v>
      </c>
      <c r="B41" s="33" t="s">
        <v>58</v>
      </c>
      <c r="C41" s="358" t="s">
        <v>68</v>
      </c>
      <c r="D41" s="402">
        <v>0</v>
      </c>
      <c r="E41" s="420">
        <v>0</v>
      </c>
      <c r="F41" s="12">
        <f t="shared" si="30"/>
        <v>0</v>
      </c>
      <c r="G41" s="422">
        <v>0</v>
      </c>
      <c r="H41" s="423">
        <v>0</v>
      </c>
      <c r="I41" s="401">
        <v>0</v>
      </c>
      <c r="J41" s="12">
        <f t="shared" si="31"/>
        <v>0</v>
      </c>
      <c r="K41" s="39" t="e">
        <f t="shared" si="32"/>
        <v>#DIV/0!</v>
      </c>
      <c r="L41" s="122">
        <f t="shared" si="33"/>
        <v>0</v>
      </c>
      <c r="M41" s="122">
        <f t="shared" si="34"/>
        <v>0</v>
      </c>
      <c r="N41" s="122">
        <f t="shared" si="35"/>
        <v>0</v>
      </c>
    </row>
    <row r="42" spans="1:14">
      <c r="A42" s="32" t="s">
        <v>72</v>
      </c>
      <c r="B42" s="33" t="s">
        <v>60</v>
      </c>
      <c r="C42" s="358" t="s">
        <v>68</v>
      </c>
      <c r="D42" s="402">
        <v>0</v>
      </c>
      <c r="E42" s="420">
        <v>0</v>
      </c>
      <c r="F42" s="12">
        <f t="shared" si="30"/>
        <v>0</v>
      </c>
      <c r="G42" s="422">
        <v>0</v>
      </c>
      <c r="H42" s="423">
        <v>0</v>
      </c>
      <c r="I42" s="401">
        <v>0</v>
      </c>
      <c r="J42" s="12">
        <f t="shared" si="31"/>
        <v>0</v>
      </c>
      <c r="K42" s="39" t="e">
        <f t="shared" si="32"/>
        <v>#DIV/0!</v>
      </c>
      <c r="L42" s="122">
        <f t="shared" si="33"/>
        <v>0</v>
      </c>
      <c r="M42" s="122">
        <f t="shared" si="34"/>
        <v>0</v>
      </c>
      <c r="N42" s="122">
        <f t="shared" si="35"/>
        <v>0</v>
      </c>
    </row>
    <row r="43" spans="1:14">
      <c r="A43" s="32" t="s">
        <v>78</v>
      </c>
      <c r="B43" s="6" t="s">
        <v>73</v>
      </c>
      <c r="C43" s="358" t="s">
        <v>68</v>
      </c>
      <c r="D43" s="402">
        <v>0</v>
      </c>
      <c r="E43" s="420">
        <v>0</v>
      </c>
      <c r="F43" s="12">
        <f t="shared" si="30"/>
        <v>0</v>
      </c>
      <c r="G43" s="422">
        <v>0</v>
      </c>
      <c r="H43" s="423">
        <v>0</v>
      </c>
      <c r="I43" s="401">
        <v>0</v>
      </c>
      <c r="J43" s="12">
        <f t="shared" si="31"/>
        <v>0</v>
      </c>
      <c r="K43" s="39" t="e">
        <f t="shared" si="32"/>
        <v>#DIV/0!</v>
      </c>
      <c r="L43" s="122">
        <f t="shared" si="33"/>
        <v>0</v>
      </c>
      <c r="M43" s="122">
        <f t="shared" si="34"/>
        <v>0</v>
      </c>
      <c r="N43" s="122">
        <f t="shared" si="35"/>
        <v>0</v>
      </c>
    </row>
    <row r="44" spans="1:14">
      <c r="A44" s="32" t="s">
        <v>80</v>
      </c>
      <c r="B44" s="6" t="s">
        <v>74</v>
      </c>
      <c r="C44" s="358" t="s">
        <v>68</v>
      </c>
      <c r="D44" s="60">
        <f>SUM(D45:D46,D51)</f>
        <v>0</v>
      </c>
      <c r="E44" s="12">
        <f>SUM(E45:E46,E52)</f>
        <v>0</v>
      </c>
      <c r="F44" s="12">
        <f t="shared" ref="F44:I44" si="36">SUM(F45:F46,F51)</f>
        <v>0</v>
      </c>
      <c r="G44" s="77">
        <f>SUM(G45:G46,G52)</f>
        <v>0</v>
      </c>
      <c r="H44" s="50">
        <f>SUM(H45:H46,H52)</f>
        <v>0</v>
      </c>
      <c r="I44" s="12">
        <f t="shared" si="36"/>
        <v>0</v>
      </c>
      <c r="J44" s="12">
        <f t="shared" si="31"/>
        <v>0</v>
      </c>
      <c r="K44" s="39" t="e">
        <f t="shared" si="32"/>
        <v>#DIV/0!</v>
      </c>
      <c r="L44" s="126">
        <f t="shared" ref="L44:N44" si="37">SUM(L45:L46,L51)</f>
        <v>0</v>
      </c>
      <c r="M44" s="126">
        <f t="shared" si="37"/>
        <v>0</v>
      </c>
      <c r="N44" s="126">
        <f t="shared" si="37"/>
        <v>0</v>
      </c>
    </row>
    <row r="45" spans="1:14">
      <c r="A45" s="27" t="s">
        <v>97</v>
      </c>
      <c r="B45" s="28" t="s">
        <v>75</v>
      </c>
      <c r="C45" s="384" t="s">
        <v>68</v>
      </c>
      <c r="D45" s="402">
        <v>0</v>
      </c>
      <c r="E45" s="420">
        <v>0</v>
      </c>
      <c r="F45" s="421">
        <f t="shared" ref="F45:F52" si="38">E45-D45</f>
        <v>0</v>
      </c>
      <c r="G45" s="422">
        <v>0</v>
      </c>
      <c r="H45" s="423">
        <v>0</v>
      </c>
      <c r="I45" s="401">
        <v>0</v>
      </c>
      <c r="J45" s="12">
        <f t="shared" si="31"/>
        <v>0</v>
      </c>
      <c r="K45" s="39" t="e">
        <f t="shared" si="32"/>
        <v>#DIV/0!</v>
      </c>
      <c r="L45" s="122">
        <f t="shared" ref="L45:L52" si="39">I45*$L$13</f>
        <v>0</v>
      </c>
      <c r="M45" s="122">
        <f t="shared" ref="M45:M52" si="40">L45*$M$13</f>
        <v>0</v>
      </c>
      <c r="N45" s="122">
        <f t="shared" ref="N45:N52" si="41">M45*$N$13</f>
        <v>0</v>
      </c>
    </row>
    <row r="46" spans="1:14">
      <c r="A46" s="27" t="s">
        <v>98</v>
      </c>
      <c r="B46" s="28" t="s">
        <v>76</v>
      </c>
      <c r="C46" s="384" t="s">
        <v>68</v>
      </c>
      <c r="D46" s="402">
        <v>0</v>
      </c>
      <c r="E46" s="420">
        <v>0</v>
      </c>
      <c r="F46" s="421">
        <f t="shared" si="38"/>
        <v>0</v>
      </c>
      <c r="G46" s="422">
        <v>0</v>
      </c>
      <c r="H46" s="423">
        <v>0</v>
      </c>
      <c r="I46" s="401">
        <v>0</v>
      </c>
      <c r="J46" s="12">
        <f t="shared" si="31"/>
        <v>0</v>
      </c>
      <c r="K46" s="39" t="e">
        <f t="shared" si="32"/>
        <v>#DIV/0!</v>
      </c>
      <c r="L46" s="122">
        <f t="shared" si="39"/>
        <v>0</v>
      </c>
      <c r="M46" s="122">
        <f t="shared" si="40"/>
        <v>0</v>
      </c>
      <c r="N46" s="122">
        <f t="shared" si="41"/>
        <v>0</v>
      </c>
    </row>
    <row r="47" spans="1:14" s="11" customFormat="1">
      <c r="A47" s="27" t="s">
        <v>99</v>
      </c>
      <c r="B47" s="29" t="s">
        <v>88</v>
      </c>
      <c r="C47" s="384" t="s">
        <v>68</v>
      </c>
      <c r="D47" s="404">
        <v>0</v>
      </c>
      <c r="E47" s="424">
        <v>0</v>
      </c>
      <c r="F47" s="425">
        <f t="shared" si="38"/>
        <v>0</v>
      </c>
      <c r="G47" s="426">
        <v>0</v>
      </c>
      <c r="H47" s="427">
        <v>0</v>
      </c>
      <c r="I47" s="405">
        <v>0</v>
      </c>
      <c r="J47" s="74">
        <f t="shared" si="31"/>
        <v>0</v>
      </c>
      <c r="K47" s="75" t="e">
        <f t="shared" si="32"/>
        <v>#DIV/0!</v>
      </c>
      <c r="L47" s="129">
        <f t="shared" si="39"/>
        <v>0</v>
      </c>
      <c r="M47" s="129">
        <f t="shared" si="40"/>
        <v>0</v>
      </c>
      <c r="N47" s="129">
        <f t="shared" si="41"/>
        <v>0</v>
      </c>
    </row>
    <row r="48" spans="1:14" s="11" customFormat="1">
      <c r="A48" s="27" t="s">
        <v>100</v>
      </c>
      <c r="B48" s="29" t="s">
        <v>89</v>
      </c>
      <c r="C48" s="384" t="s">
        <v>68</v>
      </c>
      <c r="D48" s="404">
        <v>0</v>
      </c>
      <c r="E48" s="424">
        <v>0</v>
      </c>
      <c r="F48" s="425">
        <f t="shared" si="38"/>
        <v>0</v>
      </c>
      <c r="G48" s="426">
        <v>0</v>
      </c>
      <c r="H48" s="427">
        <v>0</v>
      </c>
      <c r="I48" s="405">
        <v>0</v>
      </c>
      <c r="J48" s="74">
        <f t="shared" si="31"/>
        <v>0</v>
      </c>
      <c r="K48" s="75" t="e">
        <f t="shared" si="32"/>
        <v>#DIV/0!</v>
      </c>
      <c r="L48" s="129">
        <f t="shared" si="39"/>
        <v>0</v>
      </c>
      <c r="M48" s="129">
        <f t="shared" si="40"/>
        <v>0</v>
      </c>
      <c r="N48" s="129">
        <f t="shared" si="41"/>
        <v>0</v>
      </c>
    </row>
    <row r="49" spans="1:14" s="11" customFormat="1">
      <c r="A49" s="27" t="s">
        <v>103</v>
      </c>
      <c r="B49" s="29" t="s">
        <v>90</v>
      </c>
      <c r="C49" s="384" t="s">
        <v>68</v>
      </c>
      <c r="D49" s="404">
        <v>0</v>
      </c>
      <c r="E49" s="424">
        <v>0</v>
      </c>
      <c r="F49" s="425">
        <f t="shared" si="38"/>
        <v>0</v>
      </c>
      <c r="G49" s="426">
        <v>0</v>
      </c>
      <c r="H49" s="427">
        <v>0</v>
      </c>
      <c r="I49" s="405">
        <v>0</v>
      </c>
      <c r="J49" s="74">
        <f t="shared" si="31"/>
        <v>0</v>
      </c>
      <c r="K49" s="75" t="e">
        <f t="shared" si="32"/>
        <v>#DIV/0!</v>
      </c>
      <c r="L49" s="129">
        <f t="shared" si="39"/>
        <v>0</v>
      </c>
      <c r="M49" s="129">
        <f t="shared" si="40"/>
        <v>0</v>
      </c>
      <c r="N49" s="129">
        <f t="shared" si="41"/>
        <v>0</v>
      </c>
    </row>
    <row r="50" spans="1:14" s="11" customFormat="1">
      <c r="A50" s="27" t="s">
        <v>102</v>
      </c>
      <c r="B50" s="29" t="s">
        <v>91</v>
      </c>
      <c r="C50" s="384" t="s">
        <v>68</v>
      </c>
      <c r="D50" s="404">
        <v>0</v>
      </c>
      <c r="E50" s="424">
        <v>0</v>
      </c>
      <c r="F50" s="425">
        <f t="shared" si="38"/>
        <v>0</v>
      </c>
      <c r="G50" s="426">
        <v>0</v>
      </c>
      <c r="H50" s="427">
        <v>0</v>
      </c>
      <c r="I50" s="405">
        <v>0</v>
      </c>
      <c r="J50" s="74">
        <f t="shared" si="31"/>
        <v>0</v>
      </c>
      <c r="K50" s="75" t="e">
        <f t="shared" si="32"/>
        <v>#DIV/0!</v>
      </c>
      <c r="L50" s="129">
        <f t="shared" si="39"/>
        <v>0</v>
      </c>
      <c r="M50" s="129">
        <f t="shared" si="40"/>
        <v>0</v>
      </c>
      <c r="N50" s="129">
        <f t="shared" si="41"/>
        <v>0</v>
      </c>
    </row>
    <row r="51" spans="1:14" s="11" customFormat="1">
      <c r="A51" s="27" t="s">
        <v>101</v>
      </c>
      <c r="B51" s="29" t="s">
        <v>96</v>
      </c>
      <c r="C51" s="384" t="s">
        <v>68</v>
      </c>
      <c r="D51" s="404">
        <v>0</v>
      </c>
      <c r="E51" s="424">
        <v>0</v>
      </c>
      <c r="F51" s="425">
        <f t="shared" si="38"/>
        <v>0</v>
      </c>
      <c r="G51" s="426">
        <v>0</v>
      </c>
      <c r="H51" s="427">
        <v>0</v>
      </c>
      <c r="I51" s="405">
        <v>0</v>
      </c>
      <c r="J51" s="74">
        <f t="shared" si="31"/>
        <v>0</v>
      </c>
      <c r="K51" s="75" t="e">
        <f t="shared" si="32"/>
        <v>#DIV/0!</v>
      </c>
      <c r="L51" s="129">
        <f t="shared" si="39"/>
        <v>0</v>
      </c>
      <c r="M51" s="129">
        <f t="shared" si="40"/>
        <v>0</v>
      </c>
      <c r="N51" s="129">
        <f t="shared" si="41"/>
        <v>0</v>
      </c>
    </row>
    <row r="52" spans="1:14">
      <c r="A52" s="27" t="s">
        <v>104</v>
      </c>
      <c r="B52" s="28" t="s">
        <v>77</v>
      </c>
      <c r="C52" s="384" t="s">
        <v>68</v>
      </c>
      <c r="D52" s="402">
        <v>0</v>
      </c>
      <c r="E52" s="420">
        <v>0</v>
      </c>
      <c r="F52" s="421">
        <f t="shared" si="38"/>
        <v>0</v>
      </c>
      <c r="G52" s="422">
        <v>0</v>
      </c>
      <c r="H52" s="423">
        <v>0</v>
      </c>
      <c r="I52" s="401">
        <v>0</v>
      </c>
      <c r="J52" s="12">
        <f t="shared" si="31"/>
        <v>0</v>
      </c>
      <c r="K52" s="39" t="e">
        <f t="shared" si="32"/>
        <v>#DIV/0!</v>
      </c>
      <c r="L52" s="122">
        <f t="shared" si="39"/>
        <v>0</v>
      </c>
      <c r="M52" s="122">
        <f t="shared" si="40"/>
        <v>0</v>
      </c>
      <c r="N52" s="122">
        <f t="shared" si="41"/>
        <v>0</v>
      </c>
    </row>
    <row r="53" spans="1:14">
      <c r="A53" s="32" t="s">
        <v>82</v>
      </c>
      <c r="B53" s="6" t="s">
        <v>79</v>
      </c>
      <c r="C53" s="358" t="s">
        <v>68</v>
      </c>
      <c r="D53" s="60">
        <f>D18*'Пр6 Справочник'!$B$24</f>
        <v>0</v>
      </c>
      <c r="E53" s="420">
        <v>0</v>
      </c>
      <c r="F53" s="12">
        <f>F18*'Пр6 Справочник'!D24</f>
        <v>0</v>
      </c>
      <c r="G53" s="77">
        <f>G18*'Пр6 Справочник'!$B$24</f>
        <v>0</v>
      </c>
      <c r="H53" s="50">
        <f>H18*'Пр6 Справочник'!$B$24</f>
        <v>0</v>
      </c>
      <c r="I53" s="12">
        <f>I18*'Пр6 Справочник'!$B$24</f>
        <v>0</v>
      </c>
      <c r="J53" s="12">
        <f t="shared" si="31"/>
        <v>0</v>
      </c>
      <c r="K53" s="39" t="e">
        <f t="shared" si="32"/>
        <v>#DIV/0!</v>
      </c>
      <c r="L53" s="126">
        <f>L18*'Пр6 Справочник'!$B$24</f>
        <v>0</v>
      </c>
      <c r="M53" s="126">
        <f>M18*'Пр6 Справочник'!$B$24</f>
        <v>0</v>
      </c>
      <c r="N53" s="126">
        <f>N18*'Пр6 Справочник'!$B$24</f>
        <v>0</v>
      </c>
    </row>
    <row r="54" spans="1:14" ht="31.5">
      <c r="A54" s="32" t="s">
        <v>84</v>
      </c>
      <c r="B54" s="6" t="s">
        <v>81</v>
      </c>
      <c r="C54" s="358" t="s">
        <v>68</v>
      </c>
      <c r="D54" s="402">
        <v>0</v>
      </c>
      <c r="E54" s="420">
        <v>0</v>
      </c>
      <c r="F54" s="421">
        <f t="shared" ref="F54:F68" si="42">E54-D54</f>
        <v>0</v>
      </c>
      <c r="G54" s="422">
        <v>0</v>
      </c>
      <c r="H54" s="423">
        <v>0</v>
      </c>
      <c r="I54" s="401">
        <v>0</v>
      </c>
      <c r="J54" s="12">
        <f t="shared" si="31"/>
        <v>0</v>
      </c>
      <c r="K54" s="39" t="e">
        <f t="shared" si="32"/>
        <v>#DIV/0!</v>
      </c>
      <c r="L54" s="122">
        <f t="shared" ref="L54:L68" si="43">I54*$L$13</f>
        <v>0</v>
      </c>
      <c r="M54" s="122">
        <f t="shared" ref="M54:M68" si="44">L54*$M$13</f>
        <v>0</v>
      </c>
      <c r="N54" s="122">
        <f t="shared" ref="N54:N68" si="45">M54*$N$13</f>
        <v>0</v>
      </c>
    </row>
    <row r="55" spans="1:14">
      <c r="A55" s="32" t="s">
        <v>86</v>
      </c>
      <c r="B55" s="6" t="s">
        <v>83</v>
      </c>
      <c r="C55" s="358" t="s">
        <v>68</v>
      </c>
      <c r="D55" s="402">
        <v>0</v>
      </c>
      <c r="E55" s="420">
        <v>0</v>
      </c>
      <c r="F55" s="421">
        <f t="shared" si="42"/>
        <v>0</v>
      </c>
      <c r="G55" s="422">
        <v>0</v>
      </c>
      <c r="H55" s="423">
        <v>0</v>
      </c>
      <c r="I55" s="401">
        <v>0</v>
      </c>
      <c r="J55" s="12">
        <f t="shared" si="31"/>
        <v>0</v>
      </c>
      <c r="K55" s="39" t="e">
        <f t="shared" si="32"/>
        <v>#DIV/0!</v>
      </c>
      <c r="L55" s="122">
        <f t="shared" si="43"/>
        <v>0</v>
      </c>
      <c r="M55" s="122">
        <f t="shared" si="44"/>
        <v>0</v>
      </c>
      <c r="N55" s="122">
        <f t="shared" si="45"/>
        <v>0</v>
      </c>
    </row>
    <row r="56" spans="1:14" ht="31.5">
      <c r="A56" s="32" t="s">
        <v>92</v>
      </c>
      <c r="B56" s="6" t="s">
        <v>85</v>
      </c>
      <c r="C56" s="358" t="s">
        <v>68</v>
      </c>
      <c r="D56" s="402">
        <v>0</v>
      </c>
      <c r="E56" s="420">
        <v>0</v>
      </c>
      <c r="F56" s="421">
        <f t="shared" si="42"/>
        <v>0</v>
      </c>
      <c r="G56" s="422">
        <v>0</v>
      </c>
      <c r="H56" s="423">
        <v>0</v>
      </c>
      <c r="I56" s="401">
        <v>0</v>
      </c>
      <c r="J56" s="12">
        <f t="shared" si="31"/>
        <v>0</v>
      </c>
      <c r="K56" s="39" t="e">
        <f t="shared" si="32"/>
        <v>#DIV/0!</v>
      </c>
      <c r="L56" s="122">
        <f t="shared" si="43"/>
        <v>0</v>
      </c>
      <c r="M56" s="122">
        <f t="shared" si="44"/>
        <v>0</v>
      </c>
      <c r="N56" s="122">
        <f t="shared" si="45"/>
        <v>0</v>
      </c>
    </row>
    <row r="57" spans="1:14">
      <c r="A57" s="32" t="s">
        <v>105</v>
      </c>
      <c r="B57" s="6" t="s">
        <v>87</v>
      </c>
      <c r="C57" s="358" t="s">
        <v>68</v>
      </c>
      <c r="D57" s="402">
        <v>0</v>
      </c>
      <c r="E57" s="420">
        <v>0</v>
      </c>
      <c r="F57" s="421">
        <f t="shared" si="42"/>
        <v>0</v>
      </c>
      <c r="G57" s="422">
        <v>0</v>
      </c>
      <c r="H57" s="423">
        <v>0</v>
      </c>
      <c r="I57" s="401">
        <v>0</v>
      </c>
      <c r="J57" s="12">
        <f t="shared" si="31"/>
        <v>0</v>
      </c>
      <c r="K57" s="39" t="e">
        <f t="shared" si="32"/>
        <v>#DIV/0!</v>
      </c>
      <c r="L57" s="122">
        <f t="shared" si="43"/>
        <v>0</v>
      </c>
      <c r="M57" s="122">
        <f t="shared" si="44"/>
        <v>0</v>
      </c>
      <c r="N57" s="122">
        <f t="shared" si="45"/>
        <v>0</v>
      </c>
    </row>
    <row r="58" spans="1:14" s="11" customFormat="1">
      <c r="A58" s="27" t="s">
        <v>106</v>
      </c>
      <c r="B58" s="29" t="s">
        <v>88</v>
      </c>
      <c r="C58" s="384" t="s">
        <v>68</v>
      </c>
      <c r="D58" s="404">
        <v>0</v>
      </c>
      <c r="E58" s="424">
        <v>0</v>
      </c>
      <c r="F58" s="425">
        <f t="shared" si="42"/>
        <v>0</v>
      </c>
      <c r="G58" s="426">
        <v>0</v>
      </c>
      <c r="H58" s="427">
        <v>0</v>
      </c>
      <c r="I58" s="405">
        <v>0</v>
      </c>
      <c r="J58" s="74">
        <f t="shared" si="31"/>
        <v>0</v>
      </c>
      <c r="K58" s="75" t="e">
        <f t="shared" si="32"/>
        <v>#DIV/0!</v>
      </c>
      <c r="L58" s="129">
        <f t="shared" si="43"/>
        <v>0</v>
      </c>
      <c r="M58" s="129">
        <f t="shared" si="44"/>
        <v>0</v>
      </c>
      <c r="N58" s="129">
        <f t="shared" si="45"/>
        <v>0</v>
      </c>
    </row>
    <row r="59" spans="1:14" s="11" customFormat="1">
      <c r="A59" s="27" t="s">
        <v>107</v>
      </c>
      <c r="B59" s="29" t="s">
        <v>89</v>
      </c>
      <c r="C59" s="384" t="s">
        <v>68</v>
      </c>
      <c r="D59" s="404">
        <v>0</v>
      </c>
      <c r="E59" s="424">
        <v>0</v>
      </c>
      <c r="F59" s="425">
        <f t="shared" si="42"/>
        <v>0</v>
      </c>
      <c r="G59" s="426">
        <v>0</v>
      </c>
      <c r="H59" s="427">
        <v>0</v>
      </c>
      <c r="I59" s="405">
        <v>0</v>
      </c>
      <c r="J59" s="74">
        <f t="shared" si="31"/>
        <v>0</v>
      </c>
      <c r="K59" s="75" t="e">
        <f t="shared" si="32"/>
        <v>#DIV/0!</v>
      </c>
      <c r="L59" s="129">
        <f t="shared" si="43"/>
        <v>0</v>
      </c>
      <c r="M59" s="129">
        <f t="shared" si="44"/>
        <v>0</v>
      </c>
      <c r="N59" s="129">
        <f t="shared" si="45"/>
        <v>0</v>
      </c>
    </row>
    <row r="60" spans="1:14" s="11" customFormat="1">
      <c r="A60" s="27" t="s">
        <v>108</v>
      </c>
      <c r="B60" s="29" t="s">
        <v>90</v>
      </c>
      <c r="C60" s="384" t="s">
        <v>68</v>
      </c>
      <c r="D60" s="404">
        <v>0</v>
      </c>
      <c r="E60" s="424">
        <v>0</v>
      </c>
      <c r="F60" s="425">
        <f t="shared" si="42"/>
        <v>0</v>
      </c>
      <c r="G60" s="426">
        <v>0</v>
      </c>
      <c r="H60" s="427">
        <v>0</v>
      </c>
      <c r="I60" s="405">
        <v>0</v>
      </c>
      <c r="J60" s="74">
        <f t="shared" si="31"/>
        <v>0</v>
      </c>
      <c r="K60" s="75" t="e">
        <f t="shared" si="32"/>
        <v>#DIV/0!</v>
      </c>
      <c r="L60" s="129">
        <f t="shared" si="43"/>
        <v>0</v>
      </c>
      <c r="M60" s="129">
        <f t="shared" si="44"/>
        <v>0</v>
      </c>
      <c r="N60" s="129">
        <f t="shared" si="45"/>
        <v>0</v>
      </c>
    </row>
    <row r="61" spans="1:14" s="11" customFormat="1">
      <c r="A61" s="27" t="s">
        <v>109</v>
      </c>
      <c r="B61" s="29" t="s">
        <v>91</v>
      </c>
      <c r="C61" s="384" t="s">
        <v>68</v>
      </c>
      <c r="D61" s="404">
        <v>0</v>
      </c>
      <c r="E61" s="424">
        <v>0</v>
      </c>
      <c r="F61" s="425">
        <f t="shared" si="42"/>
        <v>0</v>
      </c>
      <c r="G61" s="426">
        <v>0</v>
      </c>
      <c r="H61" s="427">
        <v>0</v>
      </c>
      <c r="I61" s="405">
        <v>0</v>
      </c>
      <c r="J61" s="74">
        <f t="shared" si="31"/>
        <v>0</v>
      </c>
      <c r="K61" s="75" t="e">
        <f t="shared" si="32"/>
        <v>#DIV/0!</v>
      </c>
      <c r="L61" s="129">
        <f t="shared" si="43"/>
        <v>0</v>
      </c>
      <c r="M61" s="129">
        <f t="shared" si="44"/>
        <v>0</v>
      </c>
      <c r="N61" s="129">
        <f t="shared" si="45"/>
        <v>0</v>
      </c>
    </row>
    <row r="62" spans="1:14" s="11" customFormat="1">
      <c r="A62" s="27" t="s">
        <v>110</v>
      </c>
      <c r="B62" s="29" t="s">
        <v>96</v>
      </c>
      <c r="C62" s="384" t="s">
        <v>68</v>
      </c>
      <c r="D62" s="404">
        <v>0</v>
      </c>
      <c r="E62" s="424">
        <v>0</v>
      </c>
      <c r="F62" s="425">
        <f t="shared" si="42"/>
        <v>0</v>
      </c>
      <c r="G62" s="426">
        <v>0</v>
      </c>
      <c r="H62" s="427">
        <v>0</v>
      </c>
      <c r="I62" s="405">
        <v>0</v>
      </c>
      <c r="J62" s="74">
        <f t="shared" si="31"/>
        <v>0</v>
      </c>
      <c r="K62" s="75" t="e">
        <f t="shared" si="32"/>
        <v>#DIV/0!</v>
      </c>
      <c r="L62" s="129">
        <f t="shared" si="43"/>
        <v>0</v>
      </c>
      <c r="M62" s="129">
        <f t="shared" si="44"/>
        <v>0</v>
      </c>
      <c r="N62" s="129">
        <f t="shared" si="45"/>
        <v>0</v>
      </c>
    </row>
    <row r="63" spans="1:14">
      <c r="A63" s="32" t="s">
        <v>111</v>
      </c>
      <c r="B63" s="6" t="s">
        <v>93</v>
      </c>
      <c r="C63" s="358" t="s">
        <v>68</v>
      </c>
      <c r="D63" s="402">
        <v>0</v>
      </c>
      <c r="E63" s="420">
        <v>0</v>
      </c>
      <c r="F63" s="421">
        <f t="shared" si="42"/>
        <v>0</v>
      </c>
      <c r="G63" s="422">
        <v>0</v>
      </c>
      <c r="H63" s="423">
        <v>0</v>
      </c>
      <c r="I63" s="401">
        <v>0</v>
      </c>
      <c r="J63" s="12">
        <f t="shared" si="31"/>
        <v>0</v>
      </c>
      <c r="K63" s="39" t="e">
        <f t="shared" si="32"/>
        <v>#DIV/0!</v>
      </c>
      <c r="L63" s="122">
        <f t="shared" si="43"/>
        <v>0</v>
      </c>
      <c r="M63" s="122">
        <f t="shared" si="44"/>
        <v>0</v>
      </c>
      <c r="N63" s="122">
        <f t="shared" si="45"/>
        <v>0</v>
      </c>
    </row>
    <row r="64" spans="1:14" s="11" customFormat="1">
      <c r="A64" s="27" t="s">
        <v>112</v>
      </c>
      <c r="B64" s="29" t="s">
        <v>88</v>
      </c>
      <c r="C64" s="384" t="s">
        <v>68</v>
      </c>
      <c r="D64" s="404">
        <v>0</v>
      </c>
      <c r="E64" s="424">
        <v>0</v>
      </c>
      <c r="F64" s="425">
        <f t="shared" si="42"/>
        <v>0</v>
      </c>
      <c r="G64" s="426">
        <v>0</v>
      </c>
      <c r="H64" s="427">
        <v>0</v>
      </c>
      <c r="I64" s="405">
        <v>0</v>
      </c>
      <c r="J64" s="74">
        <f t="shared" si="31"/>
        <v>0</v>
      </c>
      <c r="K64" s="75" t="e">
        <f t="shared" si="32"/>
        <v>#DIV/0!</v>
      </c>
      <c r="L64" s="129">
        <f t="shared" si="43"/>
        <v>0</v>
      </c>
      <c r="M64" s="129">
        <f t="shared" si="44"/>
        <v>0</v>
      </c>
      <c r="N64" s="129">
        <f t="shared" si="45"/>
        <v>0</v>
      </c>
    </row>
    <row r="65" spans="1:14" s="11" customFormat="1">
      <c r="A65" s="27" t="s">
        <v>113</v>
      </c>
      <c r="B65" s="29" t="s">
        <v>89</v>
      </c>
      <c r="C65" s="384" t="s">
        <v>68</v>
      </c>
      <c r="D65" s="404">
        <v>0</v>
      </c>
      <c r="E65" s="424">
        <v>0</v>
      </c>
      <c r="F65" s="425">
        <f t="shared" si="42"/>
        <v>0</v>
      </c>
      <c r="G65" s="426">
        <v>0</v>
      </c>
      <c r="H65" s="427">
        <v>0</v>
      </c>
      <c r="I65" s="405">
        <v>0</v>
      </c>
      <c r="J65" s="74">
        <f t="shared" si="31"/>
        <v>0</v>
      </c>
      <c r="K65" s="75" t="e">
        <f t="shared" si="32"/>
        <v>#DIV/0!</v>
      </c>
      <c r="L65" s="129">
        <f t="shared" si="43"/>
        <v>0</v>
      </c>
      <c r="M65" s="129">
        <f t="shared" si="44"/>
        <v>0</v>
      </c>
      <c r="N65" s="129">
        <f t="shared" si="45"/>
        <v>0</v>
      </c>
    </row>
    <row r="66" spans="1:14" s="11" customFormat="1">
      <c r="A66" s="27" t="s">
        <v>114</v>
      </c>
      <c r="B66" s="29" t="s">
        <v>90</v>
      </c>
      <c r="C66" s="384" t="s">
        <v>68</v>
      </c>
      <c r="D66" s="404">
        <v>0</v>
      </c>
      <c r="E66" s="424">
        <v>0</v>
      </c>
      <c r="F66" s="425">
        <f t="shared" si="42"/>
        <v>0</v>
      </c>
      <c r="G66" s="426">
        <v>0</v>
      </c>
      <c r="H66" s="427">
        <v>0</v>
      </c>
      <c r="I66" s="405">
        <v>0</v>
      </c>
      <c r="J66" s="74">
        <f t="shared" si="31"/>
        <v>0</v>
      </c>
      <c r="K66" s="75" t="e">
        <f t="shared" si="32"/>
        <v>#DIV/0!</v>
      </c>
      <c r="L66" s="129">
        <f t="shared" si="43"/>
        <v>0</v>
      </c>
      <c r="M66" s="129">
        <f t="shared" si="44"/>
        <v>0</v>
      </c>
      <c r="N66" s="129">
        <f t="shared" si="45"/>
        <v>0</v>
      </c>
    </row>
    <row r="67" spans="1:14" s="11" customFormat="1">
      <c r="A67" s="27" t="s">
        <v>115</v>
      </c>
      <c r="B67" s="29" t="s">
        <v>91</v>
      </c>
      <c r="C67" s="384" t="s">
        <v>68</v>
      </c>
      <c r="D67" s="404">
        <v>0</v>
      </c>
      <c r="E67" s="424">
        <v>0</v>
      </c>
      <c r="F67" s="425">
        <f t="shared" si="42"/>
        <v>0</v>
      </c>
      <c r="G67" s="426">
        <v>0</v>
      </c>
      <c r="H67" s="427">
        <v>0</v>
      </c>
      <c r="I67" s="405">
        <v>0</v>
      </c>
      <c r="J67" s="74">
        <f t="shared" si="31"/>
        <v>0</v>
      </c>
      <c r="K67" s="75" t="e">
        <f t="shared" si="32"/>
        <v>#DIV/0!</v>
      </c>
      <c r="L67" s="129">
        <f t="shared" si="43"/>
        <v>0</v>
      </c>
      <c r="M67" s="129">
        <f t="shared" si="44"/>
        <v>0</v>
      </c>
      <c r="N67" s="129">
        <f t="shared" si="45"/>
        <v>0</v>
      </c>
    </row>
    <row r="68" spans="1:14" s="11" customFormat="1">
      <c r="A68" s="27" t="s">
        <v>116</v>
      </c>
      <c r="B68" s="29" t="s">
        <v>96</v>
      </c>
      <c r="C68" s="384" t="s">
        <v>68</v>
      </c>
      <c r="D68" s="404">
        <v>0</v>
      </c>
      <c r="E68" s="424">
        <v>0</v>
      </c>
      <c r="F68" s="425">
        <f t="shared" si="42"/>
        <v>0</v>
      </c>
      <c r="G68" s="426">
        <v>0</v>
      </c>
      <c r="H68" s="427">
        <v>0</v>
      </c>
      <c r="I68" s="405">
        <v>0</v>
      </c>
      <c r="J68" s="74">
        <f t="shared" si="31"/>
        <v>0</v>
      </c>
      <c r="K68" s="75" t="e">
        <f t="shared" si="32"/>
        <v>#DIV/0!</v>
      </c>
      <c r="L68" s="129">
        <f t="shared" si="43"/>
        <v>0</v>
      </c>
      <c r="M68" s="129">
        <f t="shared" si="44"/>
        <v>0</v>
      </c>
      <c r="N68" s="129">
        <f t="shared" si="45"/>
        <v>0</v>
      </c>
    </row>
    <row r="69" spans="1:14" ht="32.450000000000003" customHeight="1">
      <c r="A69" s="503" t="s">
        <v>94</v>
      </c>
      <c r="B69" s="504"/>
      <c r="C69" s="358" t="s">
        <v>68</v>
      </c>
      <c r="D69" s="61" t="e">
        <f>D63/(D78-SUM(D63,D55,D43))</f>
        <v>#DIV/0!</v>
      </c>
      <c r="E69" s="34" t="e">
        <f t="shared" ref="E69:I69" si="46">E63/(E78-SUM(E63,E55,E43))</f>
        <v>#DIV/0!</v>
      </c>
      <c r="F69" s="36" t="e">
        <f t="shared" si="46"/>
        <v>#DIV/0!</v>
      </c>
      <c r="G69" s="97" t="e">
        <f t="shared" si="46"/>
        <v>#DIV/0!</v>
      </c>
      <c r="H69" s="51" t="e">
        <f>H63/(H78-SUM(H63,H55,H43))</f>
        <v>#DIV/0!</v>
      </c>
      <c r="I69" s="34" t="e">
        <f t="shared" si="46"/>
        <v>#DIV/0!</v>
      </c>
      <c r="J69" s="36" t="e">
        <f t="shared" si="31"/>
        <v>#DIV/0!</v>
      </c>
      <c r="K69" s="35" t="e">
        <f t="shared" si="32"/>
        <v>#DIV/0!</v>
      </c>
      <c r="L69" s="123" t="e">
        <f t="shared" ref="L69:N69" si="47">L63/(L78-SUM(L63,L55,L43))</f>
        <v>#DIV/0!</v>
      </c>
      <c r="M69" s="123" t="e">
        <f t="shared" si="47"/>
        <v>#DIV/0!</v>
      </c>
      <c r="N69" s="123" t="e">
        <f t="shared" si="47"/>
        <v>#DIV/0!</v>
      </c>
    </row>
    <row r="70" spans="1:14" s="13" customFormat="1" ht="16.5" thickBot="1">
      <c r="A70" s="505" t="s">
        <v>95</v>
      </c>
      <c r="B70" s="506"/>
      <c r="C70" s="386" t="s">
        <v>68</v>
      </c>
      <c r="D70" s="63">
        <f>SUM(D40:D44,D53:D57,D63)</f>
        <v>0</v>
      </c>
      <c r="E70" s="25">
        <f t="shared" ref="E70:I70" si="48">SUM(E40:E44,E53:E57,E63)</f>
        <v>0</v>
      </c>
      <c r="F70" s="25">
        <f t="shared" si="48"/>
        <v>0</v>
      </c>
      <c r="G70" s="80">
        <f t="shared" si="48"/>
        <v>0</v>
      </c>
      <c r="H70" s="53">
        <f t="shared" si="48"/>
        <v>0</v>
      </c>
      <c r="I70" s="25">
        <f t="shared" si="48"/>
        <v>0</v>
      </c>
      <c r="J70" s="25">
        <f t="shared" si="31"/>
        <v>0</v>
      </c>
      <c r="K70" s="42" t="e">
        <f t="shared" si="32"/>
        <v>#DIV/0!</v>
      </c>
      <c r="L70" s="130">
        <f t="shared" ref="L70:N70" si="49">SUM(L40:L44,L53:L57,L63)</f>
        <v>0</v>
      </c>
      <c r="M70" s="130">
        <f t="shared" si="49"/>
        <v>0</v>
      </c>
      <c r="N70" s="130">
        <f t="shared" si="49"/>
        <v>0</v>
      </c>
    </row>
    <row r="71" spans="1:14">
      <c r="A71" s="491" t="s">
        <v>119</v>
      </c>
      <c r="B71" s="492"/>
      <c r="C71" s="492"/>
      <c r="D71" s="492"/>
      <c r="E71" s="492"/>
      <c r="F71" s="492"/>
      <c r="G71" s="492"/>
      <c r="H71" s="492"/>
      <c r="I71" s="492"/>
      <c r="J71" s="492"/>
      <c r="K71" s="492"/>
      <c r="L71" s="492"/>
      <c r="M71" s="492"/>
      <c r="N71" s="493"/>
    </row>
    <row r="72" spans="1:14" ht="48" thickBot="1">
      <c r="A72" s="103" t="s">
        <v>120</v>
      </c>
      <c r="B72" s="104" t="s">
        <v>121</v>
      </c>
      <c r="C72" s="383" t="s">
        <v>68</v>
      </c>
      <c r="D72" s="406">
        <v>0</v>
      </c>
      <c r="E72" s="428">
        <v>0</v>
      </c>
      <c r="F72" s="24">
        <f>E72-D72</f>
        <v>0</v>
      </c>
      <c r="G72" s="589">
        <v>0</v>
      </c>
      <c r="H72" s="419">
        <f>'Пр8 Выпадающие'!C10</f>
        <v>0</v>
      </c>
      <c r="I72" s="350">
        <f>'Пр8 Выпадающие'!C10</f>
        <v>0</v>
      </c>
      <c r="J72" s="24">
        <f t="shared" ref="J72" si="50">I72-H72</f>
        <v>0</v>
      </c>
      <c r="K72" s="40" t="e">
        <f t="shared" ref="K72" si="51">I72/H72-1</f>
        <v>#DIV/0!</v>
      </c>
      <c r="L72" s="131">
        <f>I72*$L$13</f>
        <v>0</v>
      </c>
      <c r="M72" s="131">
        <f>L72*$M$13</f>
        <v>0</v>
      </c>
      <c r="N72" s="131">
        <f>M72*$N$13</f>
        <v>0</v>
      </c>
    </row>
    <row r="73" spans="1:14">
      <c r="A73" s="491" t="s">
        <v>122</v>
      </c>
      <c r="B73" s="492"/>
      <c r="C73" s="492"/>
      <c r="D73" s="492"/>
      <c r="E73" s="492"/>
      <c r="F73" s="492"/>
      <c r="G73" s="492"/>
      <c r="H73" s="492"/>
      <c r="I73" s="492"/>
      <c r="J73" s="492"/>
      <c r="K73" s="492"/>
      <c r="L73" s="492"/>
      <c r="M73" s="492"/>
      <c r="N73" s="493"/>
    </row>
    <row r="74" spans="1:14">
      <c r="A74" s="17" t="s">
        <v>123</v>
      </c>
      <c r="B74" s="4" t="s">
        <v>125</v>
      </c>
      <c r="C74" s="387"/>
      <c r="D74" s="402">
        <v>0</v>
      </c>
      <c r="E74" s="420">
        <v>0</v>
      </c>
      <c r="F74" s="421">
        <f t="shared" ref="F74:F75" si="52">E74-D74</f>
        <v>0</v>
      </c>
      <c r="G74" s="422">
        <v>0</v>
      </c>
      <c r="H74" s="423">
        <v>0</v>
      </c>
      <c r="I74" s="137">
        <f>'Пр14 КНК'!B20</f>
        <v>0.02</v>
      </c>
      <c r="J74" s="12">
        <f t="shared" ref="J74:J78" si="53">I74-H74</f>
        <v>0.02</v>
      </c>
      <c r="K74" s="39" t="e">
        <f t="shared" ref="K74:K78" si="54">I74/H74-1</f>
        <v>#DIV/0!</v>
      </c>
      <c r="L74" s="122">
        <v>0</v>
      </c>
      <c r="M74" s="122">
        <v>0</v>
      </c>
      <c r="N74" s="122">
        <v>0</v>
      </c>
    </row>
    <row r="75" spans="1:14">
      <c r="A75" s="18" t="s">
        <v>124</v>
      </c>
      <c r="B75" s="4" t="str">
        <f>"НВВ "&amp;('Пр6 Справочник'!B8-2)&amp;" года"</f>
        <v>НВВ 2015 года</v>
      </c>
      <c r="C75" s="358" t="s">
        <v>68</v>
      </c>
      <c r="D75" s="402">
        <v>0</v>
      </c>
      <c r="E75" s="420">
        <v>0</v>
      </c>
      <c r="F75" s="421">
        <f t="shared" si="52"/>
        <v>0</v>
      </c>
      <c r="G75" s="422">
        <v>0</v>
      </c>
      <c r="H75" s="423">
        <v>0</v>
      </c>
      <c r="I75" s="26">
        <f>D78</f>
        <v>0</v>
      </c>
      <c r="J75" s="12">
        <f t="shared" si="53"/>
        <v>0</v>
      </c>
      <c r="K75" s="39" t="e">
        <f t="shared" si="54"/>
        <v>#DIV/0!</v>
      </c>
      <c r="L75" s="122">
        <f>G78</f>
        <v>0</v>
      </c>
      <c r="M75" s="122">
        <f>I78</f>
        <v>0</v>
      </c>
      <c r="N75" s="122">
        <f>L78*$N$13</f>
        <v>0</v>
      </c>
    </row>
    <row r="76" spans="1:14" s="13" customFormat="1" ht="30.6" customHeight="1" thickBot="1">
      <c r="A76" s="494" t="s">
        <v>126</v>
      </c>
      <c r="B76" s="495"/>
      <c r="C76" s="385" t="s">
        <v>68</v>
      </c>
      <c r="D76" s="62">
        <f>D75*D74</f>
        <v>0</v>
      </c>
      <c r="E76" s="21">
        <f t="shared" ref="E76:I76" si="55">E75*E74</f>
        <v>0</v>
      </c>
      <c r="F76" s="21">
        <f t="shared" si="55"/>
        <v>0</v>
      </c>
      <c r="G76" s="79">
        <f t="shared" si="55"/>
        <v>0</v>
      </c>
      <c r="H76" s="52">
        <f t="shared" si="55"/>
        <v>0</v>
      </c>
      <c r="I76" s="21">
        <f t="shared" si="55"/>
        <v>0</v>
      </c>
      <c r="J76" s="21">
        <f t="shared" si="53"/>
        <v>0</v>
      </c>
      <c r="K76" s="41" t="e">
        <f t="shared" si="54"/>
        <v>#DIV/0!</v>
      </c>
      <c r="L76" s="128">
        <f t="shared" ref="L76:N76" si="56">L75*L74</f>
        <v>0</v>
      </c>
      <c r="M76" s="128">
        <f t="shared" si="56"/>
        <v>0</v>
      </c>
      <c r="N76" s="128">
        <f t="shared" si="56"/>
        <v>0</v>
      </c>
    </row>
    <row r="77" spans="1:14" s="13" customFormat="1">
      <c r="A77" s="105" t="s">
        <v>127</v>
      </c>
      <c r="B77" s="106" t="s">
        <v>134</v>
      </c>
      <c r="C77" s="388" t="s">
        <v>68</v>
      </c>
      <c r="D77" s="107">
        <f>SUM(D38,D70,D72,D76)</f>
        <v>0</v>
      </c>
      <c r="E77" s="108">
        <f t="shared" ref="E77:I77" si="57">SUM(E38,E70,E72,E76)</f>
        <v>0</v>
      </c>
      <c r="F77" s="108">
        <f t="shared" si="57"/>
        <v>0</v>
      </c>
      <c r="G77" s="109">
        <f t="shared" si="57"/>
        <v>0</v>
      </c>
      <c r="H77" s="110">
        <f t="shared" si="57"/>
        <v>0</v>
      </c>
      <c r="I77" s="108">
        <f t="shared" si="57"/>
        <v>0</v>
      </c>
      <c r="J77" s="108">
        <f t="shared" si="53"/>
        <v>0</v>
      </c>
      <c r="K77" s="111" t="e">
        <f t="shared" si="54"/>
        <v>#DIV/0!</v>
      </c>
      <c r="L77" s="132">
        <f t="shared" ref="L77:N77" si="58">SUM(L38,L70,L72,L76)</f>
        <v>0</v>
      </c>
      <c r="M77" s="132">
        <f t="shared" si="58"/>
        <v>0</v>
      </c>
      <c r="N77" s="132">
        <f t="shared" si="58"/>
        <v>0</v>
      </c>
    </row>
    <row r="78" spans="1:14" s="13" customFormat="1" ht="16.5" thickBot="1">
      <c r="A78" s="83" t="s">
        <v>135</v>
      </c>
      <c r="B78" s="112" t="s">
        <v>136</v>
      </c>
      <c r="C78" s="385" t="s">
        <v>68</v>
      </c>
      <c r="D78" s="62">
        <f>D77-D40</f>
        <v>0</v>
      </c>
      <c r="E78" s="21">
        <f t="shared" ref="E78:I78" si="59">E77-E40</f>
        <v>0</v>
      </c>
      <c r="F78" s="21">
        <f t="shared" si="59"/>
        <v>0</v>
      </c>
      <c r="G78" s="79">
        <f t="shared" si="59"/>
        <v>0</v>
      </c>
      <c r="H78" s="52">
        <f t="shared" si="59"/>
        <v>0</v>
      </c>
      <c r="I78" s="21">
        <f t="shared" si="59"/>
        <v>0</v>
      </c>
      <c r="J78" s="21">
        <f t="shared" si="53"/>
        <v>0</v>
      </c>
      <c r="K78" s="41" t="e">
        <f t="shared" si="54"/>
        <v>#DIV/0!</v>
      </c>
      <c r="L78" s="128">
        <f t="shared" ref="L78:N78" si="60">L77-L40</f>
        <v>0</v>
      </c>
      <c r="M78" s="128">
        <f t="shared" si="60"/>
        <v>0</v>
      </c>
      <c r="N78" s="128">
        <f t="shared" si="60"/>
        <v>0</v>
      </c>
    </row>
    <row r="79" spans="1:14" ht="13.9" customHeight="1">
      <c r="A79" s="491" t="s">
        <v>137</v>
      </c>
      <c r="B79" s="492"/>
      <c r="C79" s="492"/>
      <c r="D79" s="492"/>
      <c r="E79" s="492"/>
      <c r="F79" s="492"/>
      <c r="G79" s="492"/>
      <c r="H79" s="492"/>
      <c r="I79" s="492"/>
      <c r="J79" s="492"/>
      <c r="K79" s="492"/>
      <c r="L79" s="492"/>
      <c r="M79" s="492"/>
      <c r="N79" s="493"/>
    </row>
    <row r="80" spans="1:14">
      <c r="A80" s="18" t="s">
        <v>138</v>
      </c>
      <c r="B80" s="4" t="s">
        <v>129</v>
      </c>
      <c r="C80" s="387" t="s">
        <v>132</v>
      </c>
      <c r="D80" s="402">
        <v>0</v>
      </c>
      <c r="E80" s="420">
        <v>0</v>
      </c>
      <c r="F80" s="421">
        <f t="shared" ref="F80:F81" si="61">E80-D80</f>
        <v>0</v>
      </c>
      <c r="G80" s="422">
        <v>0</v>
      </c>
      <c r="H80" s="423">
        <v>0</v>
      </c>
      <c r="I80" s="401">
        <v>0</v>
      </c>
      <c r="J80" s="12">
        <f t="shared" ref="J80:J82" si="62">I80-H80</f>
        <v>0</v>
      </c>
      <c r="K80" s="39" t="e">
        <f t="shared" ref="K80:K82" si="63">I80/H80-1</f>
        <v>#DIV/0!</v>
      </c>
      <c r="L80" s="122">
        <f>I80</f>
        <v>0</v>
      </c>
      <c r="M80" s="122">
        <f>L80</f>
        <v>0</v>
      </c>
      <c r="N80" s="122">
        <f>M80</f>
        <v>0</v>
      </c>
    </row>
    <row r="81" spans="1:14">
      <c r="A81" s="18" t="s">
        <v>139</v>
      </c>
      <c r="B81" s="4" t="s">
        <v>130</v>
      </c>
      <c r="C81" s="387" t="s">
        <v>133</v>
      </c>
      <c r="D81" s="402">
        <v>0</v>
      </c>
      <c r="E81" s="420">
        <v>0</v>
      </c>
      <c r="F81" s="421">
        <f t="shared" si="61"/>
        <v>0</v>
      </c>
      <c r="G81" s="422">
        <v>0</v>
      </c>
      <c r="H81" s="423">
        <v>0</v>
      </c>
      <c r="I81" s="401">
        <v>0</v>
      </c>
      <c r="J81" s="12">
        <f t="shared" si="62"/>
        <v>0</v>
      </c>
      <c r="K81" s="39" t="e">
        <f t="shared" si="63"/>
        <v>#DIV/0!</v>
      </c>
      <c r="L81" s="122">
        <f t="shared" ref="L81" si="64">I81*$L$13</f>
        <v>0</v>
      </c>
      <c r="M81" s="122">
        <f t="shared" ref="M81" si="65">L81*$M$13</f>
        <v>0</v>
      </c>
      <c r="N81" s="122">
        <f t="shared" ref="N81" si="66">M81*$N$13</f>
        <v>0</v>
      </c>
    </row>
    <row r="82" spans="1:14" s="13" customFormat="1" ht="16.5" thickBot="1">
      <c r="A82" s="496" t="s">
        <v>131</v>
      </c>
      <c r="B82" s="497"/>
      <c r="C82" s="385" t="s">
        <v>68</v>
      </c>
      <c r="D82" s="62">
        <f>D80*D81</f>
        <v>0</v>
      </c>
      <c r="E82" s="21">
        <f t="shared" ref="E82:I82" si="67">E80*E81</f>
        <v>0</v>
      </c>
      <c r="F82" s="21">
        <f t="shared" si="67"/>
        <v>0</v>
      </c>
      <c r="G82" s="79">
        <f t="shared" si="67"/>
        <v>0</v>
      </c>
      <c r="H82" s="52">
        <f t="shared" si="67"/>
        <v>0</v>
      </c>
      <c r="I82" s="21">
        <f t="shared" si="67"/>
        <v>0</v>
      </c>
      <c r="J82" s="21">
        <f t="shared" si="62"/>
        <v>0</v>
      </c>
      <c r="K82" s="41" t="e">
        <f t="shared" si="63"/>
        <v>#DIV/0!</v>
      </c>
      <c r="L82" s="128">
        <f t="shared" ref="L82:N82" si="68">L80*L81</f>
        <v>0</v>
      </c>
      <c r="M82" s="128">
        <f t="shared" si="68"/>
        <v>0</v>
      </c>
      <c r="N82" s="128">
        <f t="shared" si="68"/>
        <v>0</v>
      </c>
    </row>
    <row r="83" spans="1:14" s="13" customFormat="1">
      <c r="A83" s="491" t="s">
        <v>177</v>
      </c>
      <c r="B83" s="492"/>
      <c r="C83" s="492"/>
      <c r="D83" s="492"/>
      <c r="E83" s="492"/>
      <c r="F83" s="492"/>
      <c r="G83" s="492"/>
      <c r="H83" s="492"/>
      <c r="I83" s="492"/>
      <c r="J83" s="492"/>
      <c r="K83" s="492"/>
      <c r="L83" s="492"/>
      <c r="M83" s="492"/>
      <c r="N83" s="493"/>
    </row>
    <row r="84" spans="1:14" s="13" customFormat="1">
      <c r="A84" s="18" t="s">
        <v>181</v>
      </c>
      <c r="B84" s="4" t="s">
        <v>182</v>
      </c>
      <c r="C84" s="387" t="s">
        <v>153</v>
      </c>
      <c r="D84" s="402">
        <v>0</v>
      </c>
      <c r="E84" s="420">
        <v>0</v>
      </c>
      <c r="F84" s="421">
        <f t="shared" ref="F84" si="69">E84-D84</f>
        <v>0</v>
      </c>
      <c r="G84" s="422">
        <v>0</v>
      </c>
      <c r="H84" s="457">
        <f>'Пр9 ТСО'!C15</f>
        <v>0</v>
      </c>
      <c r="I84" s="153">
        <f>'Пр9 ТСО'!C15</f>
        <v>0</v>
      </c>
      <c r="J84" s="12">
        <f t="shared" ref="J84:J87" si="70">I84-H84</f>
        <v>0</v>
      </c>
      <c r="K84" s="39" t="e">
        <f t="shared" ref="K84:K87" si="71">I84/H84-1</f>
        <v>#DIV/0!</v>
      </c>
      <c r="L84" s="122">
        <f t="shared" ref="L84" si="72">I84*$L$13</f>
        <v>0</v>
      </c>
      <c r="M84" s="122">
        <f t="shared" ref="M84" si="73">L84*$M$13</f>
        <v>0</v>
      </c>
      <c r="N84" s="122">
        <f t="shared" ref="N84" si="74">M84*$N$13</f>
        <v>0</v>
      </c>
    </row>
    <row r="85" spans="1:14" s="13" customFormat="1" ht="33" customHeight="1" thickBot="1">
      <c r="A85" s="500" t="s">
        <v>178</v>
      </c>
      <c r="B85" s="501"/>
      <c r="C85" s="385" t="s">
        <v>68</v>
      </c>
      <c r="D85" s="62">
        <f>D84</f>
        <v>0</v>
      </c>
      <c r="E85" s="21">
        <f t="shared" ref="E85:N85" si="75">E84</f>
        <v>0</v>
      </c>
      <c r="F85" s="21">
        <f t="shared" si="75"/>
        <v>0</v>
      </c>
      <c r="G85" s="79">
        <f t="shared" si="75"/>
        <v>0</v>
      </c>
      <c r="H85" s="52">
        <f t="shared" si="75"/>
        <v>0</v>
      </c>
      <c r="I85" s="21">
        <f t="shared" si="75"/>
        <v>0</v>
      </c>
      <c r="J85" s="21">
        <f t="shared" si="70"/>
        <v>0</v>
      </c>
      <c r="K85" s="41" t="e">
        <f t="shared" si="71"/>
        <v>#DIV/0!</v>
      </c>
      <c r="L85" s="128">
        <f t="shared" si="75"/>
        <v>0</v>
      </c>
      <c r="M85" s="128">
        <f t="shared" si="75"/>
        <v>0</v>
      </c>
      <c r="N85" s="128">
        <f t="shared" si="75"/>
        <v>0</v>
      </c>
    </row>
    <row r="86" spans="1:14" s="13" customFormat="1">
      <c r="A86" s="113" t="s">
        <v>140</v>
      </c>
      <c r="B86" s="114" t="s">
        <v>128</v>
      </c>
      <c r="C86" s="388" t="s">
        <v>68</v>
      </c>
      <c r="D86" s="107">
        <f>SUM(D82,D77,D85)</f>
        <v>0</v>
      </c>
      <c r="E86" s="108">
        <f>SUM(E82,E77,E85)</f>
        <v>0</v>
      </c>
      <c r="F86" s="108">
        <f t="shared" ref="F86" si="76">SUM(F82,F77)</f>
        <v>0</v>
      </c>
      <c r="G86" s="109">
        <f>SUM(G82,G77,G85)</f>
        <v>0</v>
      </c>
      <c r="H86" s="110">
        <f t="shared" ref="H86:I86" si="77">SUM(H82,H77,H85)</f>
        <v>0</v>
      </c>
      <c r="I86" s="108">
        <f t="shared" si="77"/>
        <v>0</v>
      </c>
      <c r="J86" s="108">
        <f t="shared" si="70"/>
        <v>0</v>
      </c>
      <c r="K86" s="111" t="e">
        <f t="shared" si="71"/>
        <v>#DIV/0!</v>
      </c>
      <c r="L86" s="132">
        <f t="shared" ref="L86:N86" si="78">SUM(L82,L77,L85)</f>
        <v>0</v>
      </c>
      <c r="M86" s="132">
        <f t="shared" si="78"/>
        <v>0</v>
      </c>
      <c r="N86" s="132">
        <f t="shared" si="78"/>
        <v>0</v>
      </c>
    </row>
    <row r="87" spans="1:14" s="13" customFormat="1" ht="16.5" thickBot="1">
      <c r="A87" s="19" t="s">
        <v>560</v>
      </c>
      <c r="B87" s="20" t="s">
        <v>141</v>
      </c>
      <c r="C87" s="385" t="s">
        <v>68</v>
      </c>
      <c r="D87" s="62">
        <f>SUM(D78,D82,D85)</f>
        <v>0</v>
      </c>
      <c r="E87" s="21">
        <f>SUM(E78,E82,E85)</f>
        <v>0</v>
      </c>
      <c r="F87" s="21">
        <f t="shared" ref="F87" si="79">E87-D87</f>
        <v>0</v>
      </c>
      <c r="G87" s="79">
        <f>SUM(G78,G82,G85)</f>
        <v>0</v>
      </c>
      <c r="H87" s="52">
        <f t="shared" ref="H87:I87" si="80">SUM(H78,H82,H85)</f>
        <v>0</v>
      </c>
      <c r="I87" s="21">
        <f t="shared" si="80"/>
        <v>0</v>
      </c>
      <c r="J87" s="21">
        <f t="shared" si="70"/>
        <v>0</v>
      </c>
      <c r="K87" s="41" t="e">
        <f t="shared" si="71"/>
        <v>#DIV/0!</v>
      </c>
      <c r="L87" s="128">
        <f t="shared" ref="L87:N87" si="81">SUM(L78,L82,L85)</f>
        <v>0</v>
      </c>
      <c r="M87" s="128">
        <f t="shared" si="81"/>
        <v>0</v>
      </c>
      <c r="N87" s="128">
        <f t="shared" si="81"/>
        <v>0</v>
      </c>
    </row>
  </sheetData>
  <sheetProtection algorithmName="SHA-512" hashValue="c7SZtNkH+1t3TrG4q78XqlBybkL7bvdjJBAr7lEwd6GSzAPVjIeq98rmCo24Pn2N2/tws3lOOFcRRSWAiXo89w==" saltValue="wBzdKuz/dp7sJ7fWkhGNNg==" spinCount="100000" sheet="1" objects="1" scenarios="1" formatCells="0" formatColumns="0" formatRows="0"/>
  <mergeCells count="23">
    <mergeCell ref="A83:N83"/>
    <mergeCell ref="A85:B85"/>
    <mergeCell ref="A7:N7"/>
    <mergeCell ref="A2:N2"/>
    <mergeCell ref="A69:B69"/>
    <mergeCell ref="A70:B70"/>
    <mergeCell ref="A14:N14"/>
    <mergeCell ref="A39:N39"/>
    <mergeCell ref="H4:H5"/>
    <mergeCell ref="I4:K4"/>
    <mergeCell ref="H3:K3"/>
    <mergeCell ref="A3:A5"/>
    <mergeCell ref="B3:B5"/>
    <mergeCell ref="C3:C5"/>
    <mergeCell ref="D3:F3"/>
    <mergeCell ref="D4:F4"/>
    <mergeCell ref="A1:K1"/>
    <mergeCell ref="A71:N71"/>
    <mergeCell ref="A76:B76"/>
    <mergeCell ref="A82:B82"/>
    <mergeCell ref="A38:B38"/>
    <mergeCell ref="A73:N73"/>
    <mergeCell ref="A79:N79"/>
  </mergeCells>
  <conditionalFormatting sqref="D69:K69">
    <cfRule type="cellIs" dxfId="5" priority="5" operator="greaterThan">
      <formula>0.1199</formula>
    </cfRule>
    <cfRule type="cellIs" dxfId="4" priority="6" operator="greaterThan">
      <formula>11.99</formula>
    </cfRule>
  </conditionalFormatting>
  <conditionalFormatting sqref="L69:N69">
    <cfRule type="cellIs" dxfId="3" priority="1" operator="greaterThan">
      <formula>0.1199</formula>
    </cfRule>
    <cfRule type="cellIs" dxfId="2" priority="2" operator="greaterThan">
      <formula>11.99</formula>
    </cfRule>
  </conditionalFormatting>
  <pageMargins left="0.31496062992125984" right="0.31496062992125984" top="0.74803149606299213" bottom="0.35433070866141736" header="0.31496062992125984" footer="0.31496062992125984"/>
  <pageSetup paperSize="9" scale="7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view="pageBreakPreview" zoomScaleNormal="100" zoomScaleSheetLayoutView="100" workbookViewId="0">
      <selection activeCell="C7" sqref="C7"/>
    </sheetView>
  </sheetViews>
  <sheetFormatPr defaultColWidth="9.140625" defaultRowHeight="15.75"/>
  <cols>
    <col min="1" max="1" width="37.5703125" style="87" customWidth="1"/>
    <col min="2" max="2" width="10.85546875" style="2" customWidth="1"/>
    <col min="3" max="3" width="16.5703125" style="2" customWidth="1"/>
    <col min="4" max="4" width="46.42578125" style="2" customWidth="1"/>
    <col min="5" max="16384" width="9.140625" style="2"/>
  </cols>
  <sheetData>
    <row r="1" spans="1:4">
      <c r="D1" s="355" t="s">
        <v>644</v>
      </c>
    </row>
    <row r="2" spans="1:4" ht="53.25" customHeight="1">
      <c r="A2" s="521" t="str">
        <f>"Расчёт выпадающих доходов (экономии средств) за исключением выпадающих доходов, учтенных в соответствии с п.87 Основ ценообразования по итогам "&amp;'Пр6 Справочник'!B10&amp;" года"</f>
        <v>Расчёт выпадающих доходов (экономии средств) за исключением выпадающих доходов, учтенных в соответствии с п.87 Основ ценообразования по итогам 2015 года</v>
      </c>
      <c r="B2" s="521"/>
      <c r="C2" s="521"/>
      <c r="D2" s="521"/>
    </row>
    <row r="3" spans="1:4" s="86" customFormat="1">
      <c r="A3" s="84" t="s">
        <v>4</v>
      </c>
      <c r="B3" s="85" t="s">
        <v>5</v>
      </c>
      <c r="C3" s="85" t="s">
        <v>147</v>
      </c>
      <c r="D3" s="85" t="s">
        <v>148</v>
      </c>
    </row>
    <row r="4" spans="1:4" ht="31.5">
      <c r="A4" s="140" t="s">
        <v>149</v>
      </c>
      <c r="B4" s="141" t="s">
        <v>153</v>
      </c>
      <c r="C4" s="432">
        <v>0</v>
      </c>
      <c r="D4" s="140" t="s">
        <v>157</v>
      </c>
    </row>
    <row r="5" spans="1:4" ht="47.25">
      <c r="A5" s="140" t="s">
        <v>184</v>
      </c>
      <c r="B5" s="141" t="s">
        <v>153</v>
      </c>
      <c r="C5" s="138">
        <f>'Пр7 Смета98эВэкспертное'!E72</f>
        <v>0</v>
      </c>
      <c r="D5" s="144" t="s">
        <v>156</v>
      </c>
    </row>
    <row r="6" spans="1:4" ht="36.75" customHeight="1">
      <c r="A6" s="140" t="str">
        <f>"Итого источник финансирования расходов "&amp;'Пр6 Справочник'!B10&amp;" года"</f>
        <v>Итого источник финансирования расходов 2015 года</v>
      </c>
      <c r="B6" s="141" t="s">
        <v>153</v>
      </c>
      <c r="C6" s="138">
        <f>C4+C5</f>
        <v>0</v>
      </c>
      <c r="D6" s="144"/>
    </row>
    <row r="7" spans="1:4" ht="23.25" customHeight="1">
      <c r="A7" s="140" t="s">
        <v>150</v>
      </c>
      <c r="B7" s="141" t="s">
        <v>153</v>
      </c>
      <c r="C7" s="138">
        <f>'Пр7 Смета98эВэкспертное'!E70-'Пр7 Смета98эВэкспертное'!E63-'Пр7 Смета98эВэкспертное'!E55+'Пр7 Смета98эВэкспертное'!E38-'Пр7 Смета98эВэкспертное'!E37+'Пр7 Смета98эВэкспертное'!E84</f>
        <v>0</v>
      </c>
      <c r="D7" s="144" t="s">
        <v>154</v>
      </c>
    </row>
    <row r="8" spans="1:4" ht="23.25" customHeight="1">
      <c r="A8" s="140" t="s">
        <v>151</v>
      </c>
      <c r="B8" s="141" t="s">
        <v>153</v>
      </c>
      <c r="C8" s="138">
        <f>'Пр7 Смета98эВэкспертное'!E63+'Пр7 Смета98эВэкспертное'!E55+'Пр7 Смета98эВэкспертное'!E37</f>
        <v>0</v>
      </c>
      <c r="D8" s="144" t="s">
        <v>155</v>
      </c>
    </row>
    <row r="9" spans="1:4" ht="23.25" customHeight="1">
      <c r="A9" s="140" t="s">
        <v>152</v>
      </c>
      <c r="B9" s="141" t="s">
        <v>153</v>
      </c>
      <c r="C9" s="138">
        <f>'Пр7 Смета98эВэкспертное'!E82</f>
        <v>0</v>
      </c>
      <c r="D9" s="144" t="str">
        <f>"Отчёт предприятия за "&amp;'Пр6 Справочник'!B10&amp;" год"</f>
        <v>Отчёт предприятия за 2015 год</v>
      </c>
    </row>
    <row r="10" spans="1:4" s="13" customFormat="1" ht="83.25" customHeight="1">
      <c r="A10" s="142" t="s">
        <v>183</v>
      </c>
      <c r="B10" s="143" t="s">
        <v>153</v>
      </c>
      <c r="C10" s="139">
        <f>-(C6-C7-C8-C9)</f>
        <v>0</v>
      </c>
      <c r="D10" s="145"/>
    </row>
  </sheetData>
  <sheetProtection algorithmName="SHA-512" hashValue="TfhtFB3mYeIH68nDcNKRlJ7TrEWUbXnN/fOrhMYNNIiyvnMiPjSPz3+Uh0ClC5f5cBSedi5nuA+5gX28MdGl5g==" saltValue="sNp4MDHMp2DWmRHh7OKrPw==" spinCount="100000" sheet="1" objects="1" scenarios="1" formatCells="0" formatColumns="0" formatRows="0"/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view="pageBreakPreview" zoomScaleNormal="100" zoomScaleSheetLayoutView="100" workbookViewId="0">
      <selection activeCell="B11" sqref="B11"/>
    </sheetView>
  </sheetViews>
  <sheetFormatPr defaultRowHeight="15"/>
  <cols>
    <col min="1" max="1" width="7.85546875" bestFit="1" customWidth="1"/>
    <col min="2" max="2" width="67.85546875" style="146" customWidth="1"/>
    <col min="3" max="3" width="21" style="146" customWidth="1"/>
  </cols>
  <sheetData>
    <row r="1" spans="1:3">
      <c r="C1" s="352" t="s">
        <v>645</v>
      </c>
    </row>
    <row r="2" spans="1:3" ht="65.25" customHeight="1" thickBot="1">
      <c r="A2" s="522" t="str">
        <f>"Расчёт расходов на оплату услуг территориальных сетевых организаций для "&amp;'Пр6 Справочник'!B5&amp;" на "&amp;'Пр6 Справочник'!B8&amp;" год"</f>
        <v>Расчёт расходов на оплату услуг территориальных сетевых организаций для 0 на 2017 год</v>
      </c>
      <c r="B2" s="522"/>
      <c r="C2" s="522"/>
    </row>
    <row r="3" spans="1:3" ht="38.25" thickBot="1">
      <c r="A3" s="150" t="s">
        <v>3</v>
      </c>
      <c r="B3" s="147" t="s">
        <v>179</v>
      </c>
      <c r="C3" s="148" t="s">
        <v>180</v>
      </c>
    </row>
    <row r="4" spans="1:3" ht="18.75">
      <c r="A4" s="452">
        <v>1</v>
      </c>
      <c r="B4" s="446"/>
      <c r="C4" s="447"/>
    </row>
    <row r="5" spans="1:3" ht="18.75">
      <c r="A5" s="453">
        <f>A4+1</f>
        <v>2</v>
      </c>
      <c r="B5" s="448"/>
      <c r="C5" s="449"/>
    </row>
    <row r="6" spans="1:3" ht="18.75">
      <c r="A6" s="453">
        <f t="shared" ref="A6:A14" si="0">A5+1</f>
        <v>3</v>
      </c>
      <c r="B6" s="448"/>
      <c r="C6" s="449"/>
    </row>
    <row r="7" spans="1:3" ht="18.75">
      <c r="A7" s="453">
        <f t="shared" si="0"/>
        <v>4</v>
      </c>
      <c r="B7" s="448"/>
      <c r="C7" s="449"/>
    </row>
    <row r="8" spans="1:3" ht="18.75">
      <c r="A8" s="453">
        <f>A7+1</f>
        <v>5</v>
      </c>
      <c r="B8" s="448"/>
      <c r="C8" s="449"/>
    </row>
    <row r="9" spans="1:3" ht="18.75">
      <c r="A9" s="453">
        <f t="shared" si="0"/>
        <v>6</v>
      </c>
      <c r="B9" s="448"/>
      <c r="C9" s="449"/>
    </row>
    <row r="10" spans="1:3" ht="18.75">
      <c r="A10" s="453">
        <f>A9+1</f>
        <v>7</v>
      </c>
      <c r="B10" s="448"/>
      <c r="C10" s="449"/>
    </row>
    <row r="11" spans="1:3" ht="18.75">
      <c r="A11" s="453">
        <f t="shared" si="0"/>
        <v>8</v>
      </c>
      <c r="B11" s="448"/>
      <c r="C11" s="449"/>
    </row>
    <row r="12" spans="1:3" ht="18.75">
      <c r="A12" s="453">
        <f t="shared" si="0"/>
        <v>9</v>
      </c>
      <c r="B12" s="448"/>
      <c r="C12" s="449"/>
    </row>
    <row r="13" spans="1:3" ht="18.75">
      <c r="A13" s="453">
        <f t="shared" si="0"/>
        <v>10</v>
      </c>
      <c r="B13" s="448"/>
      <c r="C13" s="449"/>
    </row>
    <row r="14" spans="1:3" ht="19.5" thickBot="1">
      <c r="A14" s="454">
        <f t="shared" si="0"/>
        <v>11</v>
      </c>
      <c r="B14" s="450"/>
      <c r="C14" s="451"/>
    </row>
    <row r="15" spans="1:3" ht="38.25" customHeight="1" thickBot="1">
      <c r="A15" s="523" t="s">
        <v>178</v>
      </c>
      <c r="B15" s="524"/>
      <c r="C15" s="149">
        <f>SUM(C4:C14)</f>
        <v>0</v>
      </c>
    </row>
  </sheetData>
  <sheetProtection algorithmName="SHA-512" hashValue="DT24C/vJysCD2dwopAnfPKXWXMfgJVY0wwjcGrNZB74GxWnZpJ8VxAcaZwxniL0bc3/NlvIHhd0V3Roj7pinjA==" saltValue="ZDlEc3wjvssx9Zu1BHE32Q==" spinCount="100000" sheet="1" objects="1" scenarios="1" formatCells="0" formatColumns="0" formatRows="0" insertRows="0" deleteRows="0"/>
  <mergeCells count="2">
    <mergeCell ref="A2:C2"/>
    <mergeCell ref="A15:B15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23</vt:i4>
      </vt:variant>
    </vt:vector>
  </HeadingPairs>
  <TitlesOfParts>
    <vt:vector size="46" baseType="lpstr">
      <vt:lpstr>Пр1</vt:lpstr>
      <vt:lpstr>Пр2</vt:lpstr>
      <vt:lpstr>Пр3</vt:lpstr>
      <vt:lpstr>Пр4</vt:lpstr>
      <vt:lpstr>Пр5</vt:lpstr>
      <vt:lpstr>Пр6 Справочник</vt:lpstr>
      <vt:lpstr>Пр7 Смета98эВэкспертное</vt:lpstr>
      <vt:lpstr>Пр8 Выпадающие</vt:lpstr>
      <vt:lpstr>Пр9 ТСО</vt:lpstr>
      <vt:lpstr>Пр10 ФСК</vt:lpstr>
      <vt:lpstr>Пр11 П1.15</vt:lpstr>
      <vt:lpstr>Пр12 П1.21</vt:lpstr>
      <vt:lpstr>Пр13 РеестрНВВ</vt:lpstr>
      <vt:lpstr>Пр14 КНК</vt:lpstr>
      <vt:lpstr>Пр15 1.4</vt:lpstr>
      <vt:lpstr>Пр16 1.5</vt:lpstr>
      <vt:lpstr>Пр17 1.6</vt:lpstr>
      <vt:lpstr>Пр18 2.1</vt:lpstr>
      <vt:lpstr>Пр19 2.2</vt:lpstr>
      <vt:lpstr>Пр20 НаселениеЭЭ</vt:lpstr>
      <vt:lpstr>Пр21 НаселениеМ</vt:lpstr>
      <vt:lpstr>Пр22 РеестрТех</vt:lpstr>
      <vt:lpstr>Пр23 Перетоки</vt:lpstr>
      <vt:lpstr>'Пр11 П1.15'!Заголовки_для_печати</vt:lpstr>
      <vt:lpstr>Пр2!Заголовки_для_печати</vt:lpstr>
      <vt:lpstr>'Пр20 НаселениеЭЭ'!Заголовки_для_печати</vt:lpstr>
      <vt:lpstr>'Пр21 НаселениеМ'!Заголовки_для_печати</vt:lpstr>
      <vt:lpstr>'Пр7 Смета98эВэкспертное'!Заголовки_для_печати</vt:lpstr>
      <vt:lpstr>'Пр10 ФСК'!Область_печати</vt:lpstr>
      <vt:lpstr>'Пр11 П1.15'!Область_печати</vt:lpstr>
      <vt:lpstr>'Пр12 П1.21'!Область_печати</vt:lpstr>
      <vt:lpstr>'Пр13 РеестрНВВ'!Область_печати</vt:lpstr>
      <vt:lpstr>'Пр14 КНК'!Область_печати</vt:lpstr>
      <vt:lpstr>'Пр15 1.4'!Область_печати</vt:lpstr>
      <vt:lpstr>'Пр16 1.5'!Область_печати</vt:lpstr>
      <vt:lpstr>'Пр17 1.6'!Область_печати</vt:lpstr>
      <vt:lpstr>'Пр18 2.1'!Область_печати</vt:lpstr>
      <vt:lpstr>'Пр20 НаселениеЭЭ'!Область_печати</vt:lpstr>
      <vt:lpstr>'Пр21 НаселениеМ'!Область_печати</vt:lpstr>
      <vt:lpstr>'Пр23 Перетоки'!Область_печати</vt:lpstr>
      <vt:lpstr>Пр4!Область_печати</vt:lpstr>
      <vt:lpstr>Пр5!Область_печати</vt:lpstr>
      <vt:lpstr>'Пр6 Справочник'!Область_печати</vt:lpstr>
      <vt:lpstr>'Пр7 Смета98эВэкспертное'!Область_печати</vt:lpstr>
      <vt:lpstr>'Пр8 Выпадающие'!Область_печати</vt:lpstr>
      <vt:lpstr>'Пр9 ТСО'!Область_печати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Oxae</dc:creator>
  <cp:lastModifiedBy>Дмитрий Овчинников</cp:lastModifiedBy>
  <cp:lastPrinted>2016-04-07T08:00:51Z</cp:lastPrinted>
  <dcterms:created xsi:type="dcterms:W3CDTF">2015-11-25T12:55:18Z</dcterms:created>
  <dcterms:modified xsi:type="dcterms:W3CDTF">2016-04-12T02:58:52Z</dcterms:modified>
</cp:coreProperties>
</file>