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ЭтаКнига"/>
  <mc:AlternateContent xmlns:mc="http://schemas.openxmlformats.org/markup-compatibility/2006">
    <mc:Choice Requires="x15">
      <x15ac:absPath xmlns:x15ac="http://schemas.microsoft.com/office/spreadsheetml/2010/11/ac" url="\\Domain\Папка обмена РЭК\Гусельщиков\от Ешкилёвой\2019\"/>
    </mc:Choice>
  </mc:AlternateContent>
  <xr:revisionPtr revIDLastSave="0" documentId="13_ncr:1_{732EEED3-6FC1-4779-B3E0-2499372A8BCA}" xr6:coauthVersionLast="31" xr6:coauthVersionMax="31" xr10:uidLastSave="{00000000-0000-0000-0000-000000000000}"/>
  <bookViews>
    <workbookView xWindow="-15" yWindow="45" windowWidth="9720" windowHeight="11445" tabRatio="935" firstSheet="10" activeTab="19" xr2:uid="{00000000-000D-0000-FFFF-FFFF00000000}"/>
  </bookViews>
  <sheets>
    <sheet name="Таб.1 Пр.3" sheetId="43" r:id="rId1"/>
    <sheet name="Таб.2 Пр.3" sheetId="15" r:id="rId2"/>
    <sheet name="Таб.3 Пр.3" sheetId="31" r:id="rId3"/>
    <sheet name="Таб.4 Пр.3" sheetId="29" r:id="rId4"/>
    <sheet name="Таб. Пр.4" sheetId="44" r:id="rId5"/>
    <sheet name="Таб.1 Пр.5 Реестр" sheetId="27" r:id="rId6"/>
    <sheet name="Таб.2 Пр.5 Справочник" sheetId="3" r:id="rId7"/>
    <sheet name="Таб.3 Пр.5" sheetId="25" r:id="rId8"/>
    <sheet name="Таб.4 Пр.5" sheetId="26" r:id="rId9"/>
    <sheet name="Таб.5 Пр.5 Смета98эВэкспертное" sheetId="1" r:id="rId10"/>
    <sheet name="Таб.6 Пр.5 Выпадающие" sheetId="6" r:id="rId11"/>
    <sheet name="Таб.7 Пр.5 ТСО" sheetId="9" r:id="rId12"/>
    <sheet name="Таб.8 Пр.5 ФСК" sheetId="7" r:id="rId13"/>
    <sheet name="Таб.9 Пр.5 П1.15" sheetId="5" r:id="rId14"/>
    <sheet name="Таб.10 Пр.5 П1.21" sheetId="4" r:id="rId15"/>
    <sheet name="Таб.11 Пр.5 КНК" sheetId="8" r:id="rId16"/>
    <sheet name="Таб.12 Пр.5 Вып до 15 кВт" sheetId="56" r:id="rId17"/>
    <sheet name="Таб.13 Пр.5 Вып до 150 кВт" sheetId="57" r:id="rId18"/>
    <sheet name="Таб.14 Пр.5 Амортизация" sheetId="47" r:id="rId19"/>
    <sheet name="Таб.15 Пр.5 Аренда" sheetId="68" r:id="rId20"/>
    <sheet name="Таб.1 Пр.6 Опись тех" sheetId="39" r:id="rId21"/>
    <sheet name="Таб.2 Пр.6" sheetId="40" r:id="rId22"/>
    <sheet name="Таб.3 Пр.6" sheetId="41" r:id="rId23"/>
    <sheet name="Таб.4 Пр.6 Баланс ээ" sheetId="33" r:id="rId24"/>
    <sheet name="Таб.5 Пр.6 Баланс мощности" sheetId="34" r:id="rId25"/>
    <sheet name="Таб.6 Пр.6 Структура отпуска" sheetId="35" r:id="rId26"/>
    <sheet name="Таб.7 Пр.6 П1.30 " sheetId="36" r:id="rId27"/>
    <sheet name="Таб. 8 Пр 6 Перетоки" sheetId="32" r:id="rId28"/>
    <sheet name="Таб.9 Пр.6 Баланс ээ Факт" sheetId="61" r:id="rId29"/>
    <sheet name="Таб.10 Пр.6 Баланс мощност Факт" sheetId="62" r:id="rId30"/>
    <sheet name="Таб.11 Пр.6 Структура Факт" sheetId="63" r:id="rId31"/>
    <sheet name="Таб.12 Пр.6 П1.30  Факт" sheetId="64" r:id="rId32"/>
    <sheet name="Таб. 13 Пр 6 Перетоки Факт" sheetId="67" r:id="rId33"/>
    <sheet name="Таб. 14 Пр. 6 2.1" sheetId="37" r:id="rId34"/>
    <sheet name="Таб.15 Пр.6 2.2" sheetId="38" r:id="rId35"/>
    <sheet name="Таб. 16 Пр. 6 2.1 Факт" sheetId="65" r:id="rId36"/>
    <sheet name="Таб.17 Пр.6 2.2 Факт" sheetId="66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a" localSheetId="33">#REF!</definedName>
    <definedName name="\a" localSheetId="35">#REF!</definedName>
    <definedName name="\a" localSheetId="34">#REF!</definedName>
    <definedName name="\a" localSheetId="36">#REF!</definedName>
    <definedName name="\m" localSheetId="33">#REF!</definedName>
    <definedName name="\m" localSheetId="35">#REF!</definedName>
    <definedName name="\m" localSheetId="34">#REF!</definedName>
    <definedName name="\m" localSheetId="36">#REF!</definedName>
    <definedName name="\n" localSheetId="33">#REF!</definedName>
    <definedName name="\n" localSheetId="35">#REF!</definedName>
    <definedName name="\n" localSheetId="34">#REF!</definedName>
    <definedName name="\n" localSheetId="36">#REF!</definedName>
    <definedName name="\o" localSheetId="33">#REF!</definedName>
    <definedName name="\o" localSheetId="35">#REF!</definedName>
    <definedName name="\o" localSheetId="34">#REF!</definedName>
    <definedName name="\o" localSheetId="36">#REF!</definedName>
    <definedName name="____xlfn.RTD" hidden="1">#NAME?</definedName>
    <definedName name="___ddd1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xlfn.BAHTTEXT" hidden="1">#NAME?</definedName>
    <definedName name="___xlfn.RTD" hidden="1">#NAME?</definedName>
    <definedName name="__ddd1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IntlFixup" hidden="1">TRUE</definedName>
    <definedName name="__xlfn.BAHTTEXT" hidden="1">#NAME?</definedName>
    <definedName name="__xlfn.RTD" hidden="1">#NAME?</definedName>
    <definedName name="_1___123Graph_ACHART_4" hidden="1">#N/A</definedName>
    <definedName name="_10__123Graph_XCHART_3" hidden="1">'[1]pasiva-skutečnost'!$A$15:$A$25</definedName>
    <definedName name="_12__123Graph_XCHART_4" hidden="1">#N/A</definedName>
    <definedName name="_13_Z_ðéóøíï_ïô_ìåì_11D5_A6F7_00508B6540C5_.wvu.Rows" hidden="1">#N/A</definedName>
    <definedName name="_15__123Graph_XCHART_4" hidden="1">'[1]pasiva-skutečnost'!$A$35:$A$48</definedName>
    <definedName name="_2___123Graph_XCHART_3" hidden="1">#N/A</definedName>
    <definedName name="_2__123Graph_ACHART_4" hidden="1">'[1]pasiva-skutečnost'!$C$35:$C$48</definedName>
    <definedName name="_3___123Graph_XCHART_4" hidden="1">#N/A</definedName>
    <definedName name="_4__123Graph_XCHART_3" hidden="1">'[1]pasiva-skutečnost'!$A$15:$A$25</definedName>
    <definedName name="_49Z_ðéóøíï_ïô_ìåì_11D5_A6F7_00508B6540C5_.wvu.Rows" hidden="1">#N/A</definedName>
    <definedName name="_5__123Graph_ACHART_4" hidden="1">'[1]pasiva-skutečnost'!$C$35:$C$48</definedName>
    <definedName name="_6__123Graph_ACHART_4" hidden="1">#N/A</definedName>
    <definedName name="_6__123Graph_XCHART_4" hidden="1">'[1]pasiva-skutečnost'!$A$35:$A$48</definedName>
    <definedName name="_9__123Graph_XCHART_3" hidden="1">#N/A</definedName>
    <definedName name="_ddd1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Order1" hidden="1">255</definedName>
    <definedName name="_Order2" hidden="1">255</definedName>
    <definedName name="_Regression_Out" hidden="1">#N/A</definedName>
    <definedName name="_Regression_X" hidden="1">#N/A</definedName>
    <definedName name="_Regression_Y" hidden="1">#N/A</definedName>
    <definedName name="_SP1" localSheetId="33">[2]FES!#REF!</definedName>
    <definedName name="_SP1" localSheetId="35">[2]FES!#REF!</definedName>
    <definedName name="_SP1" localSheetId="34">[2]FES!#REF!</definedName>
    <definedName name="_SP1" localSheetId="36">[2]FES!#REF!</definedName>
    <definedName name="_SP10" localSheetId="33">[2]FES!#REF!</definedName>
    <definedName name="_SP10" localSheetId="35">[2]FES!#REF!</definedName>
    <definedName name="_SP10" localSheetId="34">[2]FES!#REF!</definedName>
    <definedName name="_SP10" localSheetId="36">[2]FES!#REF!</definedName>
    <definedName name="_SP11" localSheetId="33">[2]FES!#REF!</definedName>
    <definedName name="_SP11" localSheetId="35">[2]FES!#REF!</definedName>
    <definedName name="_SP11" localSheetId="34">[2]FES!#REF!</definedName>
    <definedName name="_SP11" localSheetId="36">[2]FES!#REF!</definedName>
    <definedName name="_SP12" localSheetId="33">[2]FES!#REF!</definedName>
    <definedName name="_SP12" localSheetId="35">[2]FES!#REF!</definedName>
    <definedName name="_SP12" localSheetId="34">[2]FES!#REF!</definedName>
    <definedName name="_SP12" localSheetId="36">[2]FES!#REF!</definedName>
    <definedName name="_SP13" localSheetId="33">[2]FES!#REF!</definedName>
    <definedName name="_SP13" localSheetId="35">[2]FES!#REF!</definedName>
    <definedName name="_SP13" localSheetId="34">[2]FES!#REF!</definedName>
    <definedName name="_SP13" localSheetId="36">[2]FES!#REF!</definedName>
    <definedName name="_SP14" localSheetId="33">[2]FES!#REF!</definedName>
    <definedName name="_SP14" localSheetId="35">[2]FES!#REF!</definedName>
    <definedName name="_SP14" localSheetId="34">[2]FES!#REF!</definedName>
    <definedName name="_SP14" localSheetId="36">[2]FES!#REF!</definedName>
    <definedName name="_SP15" localSheetId="33">[2]FES!#REF!</definedName>
    <definedName name="_SP15" localSheetId="35">[2]FES!#REF!</definedName>
    <definedName name="_SP15" localSheetId="34">[2]FES!#REF!</definedName>
    <definedName name="_SP15" localSheetId="36">[2]FES!#REF!</definedName>
    <definedName name="_SP16" localSheetId="33">[2]FES!#REF!</definedName>
    <definedName name="_SP16" localSheetId="35">[2]FES!#REF!</definedName>
    <definedName name="_SP16" localSheetId="34">[2]FES!#REF!</definedName>
    <definedName name="_SP16" localSheetId="36">[2]FES!#REF!</definedName>
    <definedName name="_SP17" localSheetId="33">[2]FES!#REF!</definedName>
    <definedName name="_SP17" localSheetId="35">[2]FES!#REF!</definedName>
    <definedName name="_SP17" localSheetId="34">[2]FES!#REF!</definedName>
    <definedName name="_SP17" localSheetId="36">[2]FES!#REF!</definedName>
    <definedName name="_SP18" localSheetId="33">[2]FES!#REF!</definedName>
    <definedName name="_SP18" localSheetId="35">[2]FES!#REF!</definedName>
    <definedName name="_SP18" localSheetId="34">[2]FES!#REF!</definedName>
    <definedName name="_SP18" localSheetId="36">[2]FES!#REF!</definedName>
    <definedName name="_SP19" localSheetId="33">[2]FES!#REF!</definedName>
    <definedName name="_SP19" localSheetId="35">[2]FES!#REF!</definedName>
    <definedName name="_SP19" localSheetId="34">[2]FES!#REF!</definedName>
    <definedName name="_SP19" localSheetId="36">[2]FES!#REF!</definedName>
    <definedName name="_SP2" localSheetId="33">[2]FES!#REF!</definedName>
    <definedName name="_SP2" localSheetId="35">[2]FES!#REF!</definedName>
    <definedName name="_SP2" localSheetId="34">[2]FES!#REF!</definedName>
    <definedName name="_SP2" localSheetId="36">[2]FES!#REF!</definedName>
    <definedName name="_SP20" localSheetId="33">[2]FES!#REF!</definedName>
    <definedName name="_SP20" localSheetId="35">[2]FES!#REF!</definedName>
    <definedName name="_SP20" localSheetId="34">[2]FES!#REF!</definedName>
    <definedName name="_SP20" localSheetId="36">[2]FES!#REF!</definedName>
    <definedName name="_SP3" localSheetId="33">[2]FES!#REF!</definedName>
    <definedName name="_SP3" localSheetId="35">[2]FES!#REF!</definedName>
    <definedName name="_SP3" localSheetId="34">[2]FES!#REF!</definedName>
    <definedName name="_SP3" localSheetId="36">[2]FES!#REF!</definedName>
    <definedName name="_SP4" localSheetId="33">[2]FES!#REF!</definedName>
    <definedName name="_SP4" localSheetId="35">[2]FES!#REF!</definedName>
    <definedName name="_SP4" localSheetId="34">[2]FES!#REF!</definedName>
    <definedName name="_SP4" localSheetId="36">[2]FES!#REF!</definedName>
    <definedName name="_SP5" localSheetId="33">[2]FES!#REF!</definedName>
    <definedName name="_SP5" localSheetId="35">[2]FES!#REF!</definedName>
    <definedName name="_SP5" localSheetId="34">[2]FES!#REF!</definedName>
    <definedName name="_SP5" localSheetId="36">[2]FES!#REF!</definedName>
    <definedName name="_SP7" localSheetId="33">[2]FES!#REF!</definedName>
    <definedName name="_SP7" localSheetId="35">[2]FES!#REF!</definedName>
    <definedName name="_SP7" localSheetId="34">[2]FES!#REF!</definedName>
    <definedName name="_SP7" localSheetId="36">[2]FES!#REF!</definedName>
    <definedName name="_SP8" localSheetId="33">[2]FES!#REF!</definedName>
    <definedName name="_SP8" localSheetId="35">[2]FES!#REF!</definedName>
    <definedName name="_SP8" localSheetId="34">[2]FES!#REF!</definedName>
    <definedName name="_SP8" localSheetId="36">[2]FES!#REF!</definedName>
    <definedName name="_SP9" localSheetId="33">[2]FES!#REF!</definedName>
    <definedName name="_SP9" localSheetId="35">[2]FES!#REF!</definedName>
    <definedName name="_SP9" localSheetId="34">[2]FES!#REF!</definedName>
    <definedName name="_SP9" localSheetId="36">[2]FES!#REF!</definedName>
    <definedName name="_xlnm._FilterDatabase" localSheetId="18" hidden="1">'Таб.14 Пр.5 Амортизация'!$B$4:$WVS$6</definedName>
    <definedName name="_xlnm._FilterDatabase" localSheetId="19" hidden="1">'Таб.15 Пр.5 Аренда'!$B$4:$WVW$6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"C:\Documents and Settings\Stassovsky\My Documents\MF\Current\2001 PROJECT N_1.mdb"</definedName>
    <definedName name="AS2DocOpenMode" hidden="1">"AS2DocumentBrowse"</definedName>
    <definedName name="AS2NamedRange" hidden="1">5</definedName>
    <definedName name="BLPH1" localSheetId="32" hidden="1">'[3]Share Price 2002'!#REF!</definedName>
    <definedName name="BLPH1" localSheetId="35" hidden="1">'[3]Share Price 2002'!#REF!</definedName>
    <definedName name="BLPH1" localSheetId="29" hidden="1">'[3]Share Price 2002'!#REF!</definedName>
    <definedName name="BLPH1" localSheetId="30" hidden="1">'[3]Share Price 2002'!#REF!</definedName>
    <definedName name="BLPH1" localSheetId="31" hidden="1">'[3]Share Price 2002'!#REF!</definedName>
    <definedName name="BLPH1" localSheetId="19" hidden="1">'[3]Share Price 2002'!#REF!</definedName>
    <definedName name="BLPH1" localSheetId="36" hidden="1">'[3]Share Price 2002'!#REF!</definedName>
    <definedName name="BLPH1" localSheetId="28" hidden="1">'[3]Share Price 2002'!#REF!</definedName>
    <definedName name="BLPH1" hidden="1">'[3]Share Price 2002'!#REF!</definedName>
    <definedName name="BLPH10" localSheetId="18" hidden="1">[4]BlooData!$AB$3</definedName>
    <definedName name="BLPH10" localSheetId="19" hidden="1">[4]BlooData!$AB$3</definedName>
    <definedName name="BLPH10" hidden="1">[5]BlooData!$AB$3</definedName>
    <definedName name="BLPH11" localSheetId="18" hidden="1">[4]BlooData!$AE$3</definedName>
    <definedName name="BLPH11" localSheetId="19" hidden="1">[4]BlooData!$AE$3</definedName>
    <definedName name="BLPH11" hidden="1">[5]BlooData!$AE$3</definedName>
    <definedName name="BLPH12" localSheetId="18" hidden="1">[4]BlooData!$AH$3</definedName>
    <definedName name="BLPH12" localSheetId="19" hidden="1">[4]BlooData!$AH$3</definedName>
    <definedName name="BLPH12" hidden="1">[5]BlooData!$AH$3</definedName>
    <definedName name="BLPH13" localSheetId="32" hidden="1">[5]Values!#REF!</definedName>
    <definedName name="BLPH13" localSheetId="35" hidden="1">[5]Values!#REF!</definedName>
    <definedName name="BLPH13" localSheetId="29" hidden="1">[5]Values!#REF!</definedName>
    <definedName name="BLPH13" localSheetId="30" hidden="1">[5]Values!#REF!</definedName>
    <definedName name="BLPH13" localSheetId="31" hidden="1">[5]Values!#REF!</definedName>
    <definedName name="BLPH13" localSheetId="18" hidden="1">[4]Values!#REF!</definedName>
    <definedName name="BLPH13" localSheetId="19" hidden="1">[4]Values!#REF!</definedName>
    <definedName name="BLPH13" localSheetId="36" hidden="1">[5]Values!#REF!</definedName>
    <definedName name="BLPH13" localSheetId="28" hidden="1">[5]Values!#REF!</definedName>
    <definedName name="BLPH13" hidden="1">[5]Values!#REF!</definedName>
    <definedName name="BLPH14" localSheetId="32" hidden="1">[5]Values!#REF!</definedName>
    <definedName name="BLPH14" localSheetId="35" hidden="1">[5]Values!#REF!</definedName>
    <definedName name="BLPH14" localSheetId="29" hidden="1">[5]Values!#REF!</definedName>
    <definedName name="BLPH14" localSheetId="30" hidden="1">[5]Values!#REF!</definedName>
    <definedName name="BLPH14" localSheetId="31" hidden="1">[5]Values!#REF!</definedName>
    <definedName name="BLPH14" localSheetId="18" hidden="1">[4]Values!#REF!</definedName>
    <definedName name="BLPH14" localSheetId="19" hidden="1">[4]Values!#REF!</definedName>
    <definedName name="BLPH14" localSheetId="36" hidden="1">[5]Values!#REF!</definedName>
    <definedName name="BLPH14" localSheetId="28" hidden="1">[5]Values!#REF!</definedName>
    <definedName name="BLPH14" hidden="1">[5]Values!#REF!</definedName>
    <definedName name="BLPH15" localSheetId="18" hidden="1">[4]BlooData!$AK$3</definedName>
    <definedName name="BLPH15" localSheetId="19" hidden="1">[4]BlooData!$AK$3</definedName>
    <definedName name="BLPH15" hidden="1">[5]BlooData!$AK$3</definedName>
    <definedName name="BLPH16" localSheetId="18" hidden="1">[4]BlooData!$AN$3</definedName>
    <definedName name="BLPH16" localSheetId="19" hidden="1">[4]BlooData!$AN$3</definedName>
    <definedName name="BLPH16" hidden="1">[5]BlooData!$AN$3</definedName>
    <definedName name="BLPH17" localSheetId="18" hidden="1">[4]BlooData!$AQ$3</definedName>
    <definedName name="BLPH17" localSheetId="19" hidden="1">[4]BlooData!$AQ$3</definedName>
    <definedName name="BLPH17" hidden="1">[5]BlooData!$AQ$3</definedName>
    <definedName name="BLPH18" localSheetId="18" hidden="1">[4]BlooData!$AT$3</definedName>
    <definedName name="BLPH18" localSheetId="19" hidden="1">[4]BlooData!$AT$3</definedName>
    <definedName name="BLPH18" hidden="1">[5]BlooData!$AT$3</definedName>
    <definedName name="BLPH19" localSheetId="18" hidden="1">[4]BlooData!$AW$3</definedName>
    <definedName name="BLPH19" localSheetId="19" hidden="1">[4]BlooData!$AW$3</definedName>
    <definedName name="BLPH19" hidden="1">[5]BlooData!$AW$3</definedName>
    <definedName name="BLPH2" localSheetId="32" hidden="1">'[3]Share Price 2002'!#REF!</definedName>
    <definedName name="BLPH2" localSheetId="35" hidden="1">'[3]Share Price 2002'!#REF!</definedName>
    <definedName name="BLPH2" localSheetId="29" hidden="1">'[3]Share Price 2002'!#REF!</definedName>
    <definedName name="BLPH2" localSheetId="30" hidden="1">'[3]Share Price 2002'!#REF!</definedName>
    <definedName name="BLPH2" localSheetId="31" hidden="1">'[3]Share Price 2002'!#REF!</definedName>
    <definedName name="BLPH2" localSheetId="19" hidden="1">'[3]Share Price 2002'!#REF!</definedName>
    <definedName name="BLPH2" localSheetId="36" hidden="1">'[3]Share Price 2002'!#REF!</definedName>
    <definedName name="BLPH2" localSheetId="28" hidden="1">'[3]Share Price 2002'!#REF!</definedName>
    <definedName name="BLPH2" hidden="1">'[3]Share Price 2002'!#REF!</definedName>
    <definedName name="BLPH3" localSheetId="18" hidden="1">[4]BlooData!$G$3</definedName>
    <definedName name="BLPH3" localSheetId="19" hidden="1">[4]BlooData!$G$3</definedName>
    <definedName name="BLPH3" hidden="1">[5]BlooData!$G$3</definedName>
    <definedName name="BLPH4" localSheetId="18" hidden="1">'[6]EC552378 Corp Cusip8'!$A$3</definedName>
    <definedName name="BLPH4" localSheetId="19" hidden="1">'[6]EC552378 Corp Cusip8'!$A$3</definedName>
    <definedName name="BLPH4" hidden="1">'[7]EC552378 Corp Cusip8'!$A$3</definedName>
    <definedName name="BLPH5" localSheetId="18" hidden="1">'[6]TT333718 Govt'!$A$3</definedName>
    <definedName name="BLPH5" localSheetId="19" hidden="1">'[6]TT333718 Govt'!$A$3</definedName>
    <definedName name="BLPH5" hidden="1">'[7]TT333718 Govt'!$A$3</definedName>
    <definedName name="BLPH6" localSheetId="18" hidden="1">[4]BlooData!$P$3</definedName>
    <definedName name="BLPH6" localSheetId="19" hidden="1">[4]BlooData!$P$3</definedName>
    <definedName name="BLPH6" hidden="1">[5]BlooData!$P$3</definedName>
    <definedName name="BLPH7" localSheetId="18" hidden="1">[4]BlooData!$S$3</definedName>
    <definedName name="BLPH7" localSheetId="19" hidden="1">[4]BlooData!$S$3</definedName>
    <definedName name="BLPH7" hidden="1">[5]BlooData!$S$3</definedName>
    <definedName name="BLPH8" localSheetId="18" hidden="1">[4]BlooData!$V$3</definedName>
    <definedName name="BLPH8" localSheetId="19" hidden="1">[4]BlooData!$V$3</definedName>
    <definedName name="BLPH8" hidden="1">[5]BlooData!$V$3</definedName>
    <definedName name="BLPH9" localSheetId="18" hidden="1">[4]BlooData!$Y$3</definedName>
    <definedName name="BLPH9" localSheetId="19" hidden="1">[4]BlooData!$Y$3</definedName>
    <definedName name="BLPH9" hidden="1">[5]BlooData!$Y$3</definedName>
    <definedName name="CompOt" localSheetId="33">'Таб. 14 Пр. 6 2.1'!CompOt</definedName>
    <definedName name="CompOt" localSheetId="35">'Таб. 16 Пр. 6 2.1 Факт'!CompOt</definedName>
    <definedName name="CompOt" localSheetId="31">'Таб.12 Пр.6 П1.30  Факт'!CompOt</definedName>
    <definedName name="CompOt" localSheetId="34">'Таб.15 Пр.6 2.2'!CompOt</definedName>
    <definedName name="CompOt" localSheetId="36">'Таб.17 Пр.6 2.2 Факт'!CompOt</definedName>
    <definedName name="CompOt" localSheetId="26">'Таб.7 Пр.6 П1.30 '!CompOt</definedName>
    <definedName name="CompRas" localSheetId="33">'Таб. 14 Пр. 6 2.1'!CompRas</definedName>
    <definedName name="CompRas" localSheetId="35">'Таб. 16 Пр. 6 2.1 Факт'!CompRas</definedName>
    <definedName name="CompRas" localSheetId="31">'Таб.12 Пр.6 П1.30  Факт'!CompRas</definedName>
    <definedName name="CompRas" localSheetId="34">'Таб.15 Пр.6 2.2'!CompRas</definedName>
    <definedName name="CompRas" localSheetId="36">'Таб.17 Пр.6 2.2 Факт'!CompRas</definedName>
    <definedName name="CompRas" localSheetId="26">'Таб.7 Пр.6 П1.30 '!CompRas</definedName>
    <definedName name="ddd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w" localSheetId="33">'Таб. 14 Пр. 6 2.1'!ew</definedName>
    <definedName name="ew" localSheetId="35">'Таб. 16 Пр. 6 2.1 Факт'!ew</definedName>
    <definedName name="ew" localSheetId="31">'Таб.12 Пр.6 П1.30  Факт'!ew</definedName>
    <definedName name="ew" localSheetId="34">'Таб.15 Пр.6 2.2'!ew</definedName>
    <definedName name="ew" localSheetId="36">'Таб.17 Пр.6 2.2 Факт'!ew</definedName>
    <definedName name="ew" localSheetId="26">'Таб.7 Пр.6 П1.30 '!ew</definedName>
    <definedName name="fg" localSheetId="33">'Таб. 14 Пр. 6 2.1'!fg</definedName>
    <definedName name="fg" localSheetId="35">'Таб. 16 Пр. 6 2.1 Факт'!fg</definedName>
    <definedName name="fg" localSheetId="31">'Таб.12 Пр.6 П1.30  Факт'!fg</definedName>
    <definedName name="fg" localSheetId="34">'Таб.15 Пр.6 2.2'!fg</definedName>
    <definedName name="fg" localSheetId="36">'Таб.17 Пр.6 2.2 Факт'!fg</definedName>
    <definedName name="fg" localSheetId="26">'Таб.7 Пр.6 П1.30 '!fg</definedName>
    <definedName name="hr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TML_CodePage" hidden="1">1252</definedName>
    <definedName name="HTML_Description" hidden="1">""</definedName>
    <definedName name="HTML_Email" hidden="1">""</definedName>
    <definedName name="HTML_Header" hidden="1">"нлмк"</definedName>
    <definedName name="HTML_LastUpdate" hidden="1">"7/8/03"</definedName>
    <definedName name="HTML_LineAfter" hidden="1">FALSE</definedName>
    <definedName name="HTML_LineBefore" hidden="1">FALSE</definedName>
    <definedName name="HTML_Name" hidden="1">"Alex"</definedName>
    <definedName name="HTML_OBDlg2" hidden="1">TRUE</definedName>
    <definedName name="HTML_OBDlg4" hidden="1">TRUE</definedName>
    <definedName name="HTML_OS" hidden="1">1</definedName>
    <definedName name="HTML_PathFileMac" hidden="1">"MacOS 9.1:Desktop Folder:Окончательные Матрицы:MyHTML.html"</definedName>
    <definedName name="HTML_Title" hidden="1">"ценности"</definedName>
    <definedName name="ii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"11/15/2006 11:59:13 AM"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ny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 localSheetId="33">'Таб. 14 Пр. 6 2.1'!k</definedName>
    <definedName name="k" localSheetId="35">'Таб. 16 Пр. 6 2.1 Факт'!k</definedName>
    <definedName name="k" localSheetId="31">'Таб.12 Пр.6 П1.30  Факт'!k</definedName>
    <definedName name="k" localSheetId="34">'Таб.15 Пр.6 2.2'!k</definedName>
    <definedName name="k" localSheetId="36">'Таб.17 Пр.6 2.2 Факт'!k</definedName>
    <definedName name="k" localSheetId="26">'Таб.7 Пр.6 П1.30 '!k</definedName>
    <definedName name="naa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P1_ESO_PROT" localSheetId="32" hidden="1">#REF!,#REF!,#REF!,#REF!,#REF!,#REF!,#REF!,#REF!</definedName>
    <definedName name="P1_ESO_PROT" localSheetId="35" hidden="1">#REF!,#REF!,#REF!,#REF!,#REF!,#REF!,#REF!,#REF!</definedName>
    <definedName name="P1_ESO_PROT" localSheetId="29" hidden="1">#REF!,#REF!,#REF!,#REF!,#REF!,#REF!,#REF!,#REF!</definedName>
    <definedName name="P1_ESO_PROT" localSheetId="30" hidden="1">#REF!,#REF!,#REF!,#REF!,#REF!,#REF!,#REF!,#REF!</definedName>
    <definedName name="P1_ESO_PROT" localSheetId="31" hidden="1">#REF!,#REF!,#REF!,#REF!,#REF!,#REF!,#REF!,#REF!</definedName>
    <definedName name="P1_ESO_PROT" localSheetId="18" hidden="1">#REF!,#REF!,#REF!,#REF!,#REF!,#REF!,#REF!,#REF!</definedName>
    <definedName name="P1_ESO_PROT" localSheetId="19" hidden="1">#REF!,#REF!,#REF!,#REF!,#REF!,#REF!,#REF!,#REF!</definedName>
    <definedName name="P1_ESO_PROT" localSheetId="36" hidden="1">#REF!,#REF!,#REF!,#REF!,#REF!,#REF!,#REF!,#REF!</definedName>
    <definedName name="P1_ESO_PROT" localSheetId="28" hidden="1">#REF!,#REF!,#REF!,#REF!,#REF!,#REF!,#REF!,#REF!</definedName>
    <definedName name="P1_ESO_PROT" hidden="1">#REF!,#REF!,#REF!,#REF!,#REF!,#REF!,#REF!,#REF!</definedName>
    <definedName name="P1_SBT_PROT" localSheetId="32" hidden="1">#REF!,#REF!,#REF!,#REF!,#REF!,#REF!,#REF!</definedName>
    <definedName name="P1_SBT_PROT" localSheetId="35" hidden="1">#REF!,#REF!,#REF!,#REF!,#REF!,#REF!,#REF!</definedName>
    <definedName name="P1_SBT_PROT" localSheetId="29" hidden="1">#REF!,#REF!,#REF!,#REF!,#REF!,#REF!,#REF!</definedName>
    <definedName name="P1_SBT_PROT" localSheetId="30" hidden="1">#REF!,#REF!,#REF!,#REF!,#REF!,#REF!,#REF!</definedName>
    <definedName name="P1_SBT_PROT" localSheetId="31" hidden="1">#REF!,#REF!,#REF!,#REF!,#REF!,#REF!,#REF!</definedName>
    <definedName name="P1_SBT_PROT" localSheetId="18" hidden="1">#REF!,#REF!,#REF!,#REF!,#REF!,#REF!,#REF!</definedName>
    <definedName name="P1_SBT_PROT" localSheetId="19" hidden="1">#REF!,#REF!,#REF!,#REF!,#REF!,#REF!,#REF!</definedName>
    <definedName name="P1_SBT_PROT" localSheetId="36" hidden="1">#REF!,#REF!,#REF!,#REF!,#REF!,#REF!,#REF!</definedName>
    <definedName name="P1_SBT_PROT" localSheetId="28" hidden="1">#REF!,#REF!,#REF!,#REF!,#REF!,#REF!,#REF!</definedName>
    <definedName name="P1_SBT_PROT" hidden="1">#REF!,#REF!,#REF!,#REF!,#REF!,#REF!,#REF!</definedName>
    <definedName name="P1_SCOPE_16_PRT" localSheetId="18" hidden="1">'[8]16'!$E$15:$I$16,'[8]16'!$E$18:$I$20,'[8]16'!$E$23:$I$23,'[8]16'!$E$26:$I$26,'[8]16'!$E$29:$I$29,'[8]16'!$E$32:$I$32,'[8]16'!$E$35:$I$35,'[8]16'!$B$34,'[8]16'!$B$37</definedName>
    <definedName name="P1_SCOPE_16_PRT" localSheetId="19" hidden="1">'[8]16'!$E$15:$I$16,'[8]16'!$E$18:$I$20,'[8]16'!$E$23:$I$23,'[8]16'!$E$26:$I$26,'[8]16'!$E$29:$I$29,'[8]16'!$E$32:$I$32,'[8]16'!$E$35:$I$35,'[8]16'!$B$34,'[8]16'!$B$37</definedName>
    <definedName name="P1_SCOPE_16_PRT" hidden="1">'[9]16'!$E$15:$I$16,'[9]16'!$E$18:$I$20,'[9]16'!$E$23:$I$23,'[9]16'!$E$26:$I$26,'[9]16'!$E$29:$I$29,'[9]16'!$E$32:$I$32,'[9]16'!$E$35:$I$35,'[9]16'!$B$34,'[9]16'!$B$37</definedName>
    <definedName name="P1_SCOPE_17_PRT" localSheetId="18" hidden="1">'[8]17'!$E$13:$H$21,'[8]17'!$J$9:$J$11,'[8]17'!$J$13:$J$21,'[8]17'!$E$24:$H$26,'[8]17'!$E$28:$H$36,'[8]17'!$J$24:$M$26,'[8]17'!$J$28:$M$36,'[8]17'!$E$39:$H$41</definedName>
    <definedName name="P1_SCOPE_17_PRT" localSheetId="19" hidden="1">'[8]17'!$E$13:$H$21,'[8]17'!$J$9:$J$11,'[8]17'!$J$13:$J$21,'[8]17'!$E$24:$H$26,'[8]17'!$E$28:$H$36,'[8]17'!$J$24:$M$26,'[8]17'!$J$28:$M$36,'[8]17'!$E$39:$H$41</definedName>
    <definedName name="P1_SCOPE_17_PRT" hidden="1">'[9]17'!$E$13:$H$21,'[9]17'!$J$9:$J$11,'[9]17'!$J$13:$J$21,'[9]17'!$E$24:$H$26,'[9]17'!$E$28:$H$36,'[9]17'!$J$24:$M$26,'[9]17'!$J$28:$M$36,'[9]17'!$E$39:$H$41</definedName>
    <definedName name="P1_SCOPE_4_PRT" localSheetId="18" hidden="1">'[8]4'!$F$23:$I$23,'[8]4'!$F$25:$I$25,'[8]4'!$F$27:$I$31,'[8]4'!$K$14:$N$20,'[8]4'!$K$23:$N$23,'[8]4'!$K$25:$N$25,'[8]4'!$K$27:$N$31,'[8]4'!$P$14:$S$20,'[8]4'!$P$23:$S$23</definedName>
    <definedName name="P1_SCOPE_4_PRT" localSheetId="19" hidden="1">'[8]4'!$F$23:$I$23,'[8]4'!$F$25:$I$25,'[8]4'!$F$27:$I$31,'[8]4'!$K$14:$N$20,'[8]4'!$K$23:$N$23,'[8]4'!$K$25:$N$25,'[8]4'!$K$27:$N$31,'[8]4'!$P$14:$S$20,'[8]4'!$P$23:$S$23</definedName>
    <definedName name="P1_SCOPE_4_PRT" hidden="1">'[9]4'!$F$23:$I$23,'[9]4'!$F$25:$I$25,'[9]4'!$F$27:$I$31,'[9]4'!$K$14:$N$20,'[9]4'!$K$23:$N$23,'[9]4'!$K$25:$N$25,'[9]4'!$K$27:$N$31,'[9]4'!$P$14:$S$20,'[9]4'!$P$23:$S$23</definedName>
    <definedName name="P1_SCOPE_5_PRT" localSheetId="18" hidden="1">'[8]5'!$F$23:$I$23,'[8]5'!$F$25:$I$25,'[8]5'!$F$27:$I$31,'[8]5'!$K$14:$N$21,'[8]5'!$K$23:$N$23,'[8]5'!$K$25:$N$25,'[8]5'!$K$27:$N$31,'[8]5'!$P$14:$S$21,'[8]5'!$P$23:$S$23</definedName>
    <definedName name="P1_SCOPE_5_PRT" localSheetId="19" hidden="1">'[8]5'!$F$23:$I$23,'[8]5'!$F$25:$I$25,'[8]5'!$F$27:$I$31,'[8]5'!$K$14:$N$21,'[8]5'!$K$23:$N$23,'[8]5'!$K$25:$N$25,'[8]5'!$K$27:$N$31,'[8]5'!$P$14:$S$21,'[8]5'!$P$23:$S$23</definedName>
    <definedName name="P1_SCOPE_5_PRT" hidden="1">'[9]5'!$F$23:$I$23,'[9]5'!$F$25:$I$25,'[9]5'!$F$27:$I$31,'[9]5'!$K$14:$N$21,'[9]5'!$K$23:$N$23,'[9]5'!$K$25:$N$25,'[9]5'!$K$27:$N$31,'[9]5'!$P$14:$S$21,'[9]5'!$P$23:$S$23</definedName>
    <definedName name="P1_SCOPE_F1_PRT" localSheetId="18" hidden="1">'[8]Ф-1 (для АО-энерго)'!$D$74:$E$84,'[8]Ф-1 (для АО-энерго)'!$D$71:$E$72,'[8]Ф-1 (для АО-энерго)'!$D$66:$E$69,'[8]Ф-1 (для АО-энерго)'!$D$61:$E$64</definedName>
    <definedName name="P1_SCOPE_F1_PRT" localSheetId="19" hidden="1">'[8]Ф-1 (для АО-энерго)'!$D$74:$E$84,'[8]Ф-1 (для АО-энерго)'!$D$71:$E$72,'[8]Ф-1 (для АО-энерго)'!$D$66:$E$69,'[8]Ф-1 (для АО-энерго)'!$D$61:$E$64</definedName>
    <definedName name="P1_SCOPE_F1_PRT" hidden="1">'[9]Ф-1 (для АО-энерго)'!$D$74:$E$84,'[9]Ф-1 (для АО-энерго)'!$D$71:$E$72,'[9]Ф-1 (для АО-энерго)'!$D$66:$E$69,'[9]Ф-1 (для АО-энерго)'!$D$61:$E$64</definedName>
    <definedName name="P1_SCOPE_F2_PRT" localSheetId="18" hidden="1">'[8]Ф-2 (для АО-энерго)'!$G$56,'[8]Ф-2 (для АО-энерго)'!$E$55:$E$56,'[8]Ф-2 (для АО-энерго)'!$F$55:$G$55,'[8]Ф-2 (для АО-энерго)'!$D$55</definedName>
    <definedName name="P1_SCOPE_F2_PRT" localSheetId="19" hidden="1">'[8]Ф-2 (для АО-энерго)'!$G$56,'[8]Ф-2 (для АО-энерго)'!$E$55:$E$56,'[8]Ф-2 (для АО-энерго)'!$F$55:$G$55,'[8]Ф-2 (для АО-энерго)'!$D$55</definedName>
    <definedName name="P1_SCOPE_F2_PRT" hidden="1">'[9]Ф-2 (для АО-энерго)'!$G$56,'[9]Ф-2 (для АО-энерго)'!$E$55:$E$56,'[9]Ф-2 (для АО-энерго)'!$F$55:$G$55,'[9]Ф-2 (для АО-энерго)'!$D$55</definedName>
    <definedName name="P1_SCOPE_FLOAD" localSheetId="32" hidden="1">#REF!,#REF!,#REF!,#REF!,#REF!,#REF!</definedName>
    <definedName name="P1_SCOPE_FLOAD" localSheetId="35" hidden="1">#REF!,#REF!,#REF!,#REF!,#REF!,#REF!</definedName>
    <definedName name="P1_SCOPE_FLOAD" localSheetId="29" hidden="1">#REF!,#REF!,#REF!,#REF!,#REF!,#REF!</definedName>
    <definedName name="P1_SCOPE_FLOAD" localSheetId="30" hidden="1">#REF!,#REF!,#REF!,#REF!,#REF!,#REF!</definedName>
    <definedName name="P1_SCOPE_FLOAD" localSheetId="31" hidden="1">#REF!,#REF!,#REF!,#REF!,#REF!,#REF!</definedName>
    <definedName name="P1_SCOPE_FLOAD" localSheetId="18" hidden="1">#REF!,#REF!,#REF!,#REF!,#REF!,#REF!</definedName>
    <definedName name="P1_SCOPE_FLOAD" localSheetId="19" hidden="1">#REF!,#REF!,#REF!,#REF!,#REF!,#REF!</definedName>
    <definedName name="P1_SCOPE_FLOAD" localSheetId="36" hidden="1">#REF!,#REF!,#REF!,#REF!,#REF!,#REF!</definedName>
    <definedName name="P1_SCOPE_FLOAD" localSheetId="28" hidden="1">#REF!,#REF!,#REF!,#REF!,#REF!,#REF!</definedName>
    <definedName name="P1_SCOPE_FLOAD" hidden="1">#REF!,#REF!,#REF!,#REF!,#REF!,#REF!</definedName>
    <definedName name="P1_SCOPE_FRML" localSheetId="32" hidden="1">#REF!,#REF!,#REF!,#REF!,#REF!,#REF!</definedName>
    <definedName name="P1_SCOPE_FRML" localSheetId="35" hidden="1">#REF!,#REF!,#REF!,#REF!,#REF!,#REF!</definedName>
    <definedName name="P1_SCOPE_FRML" localSheetId="29" hidden="1">#REF!,#REF!,#REF!,#REF!,#REF!,#REF!</definedName>
    <definedName name="P1_SCOPE_FRML" localSheetId="30" hidden="1">#REF!,#REF!,#REF!,#REF!,#REF!,#REF!</definedName>
    <definedName name="P1_SCOPE_FRML" localSheetId="31" hidden="1">#REF!,#REF!,#REF!,#REF!,#REF!,#REF!</definedName>
    <definedName name="P1_SCOPE_FRML" localSheetId="18" hidden="1">#REF!,#REF!,#REF!,#REF!,#REF!,#REF!</definedName>
    <definedName name="P1_SCOPE_FRML" localSheetId="19" hidden="1">#REF!,#REF!,#REF!,#REF!,#REF!,#REF!</definedName>
    <definedName name="P1_SCOPE_FRML" localSheetId="36" hidden="1">#REF!,#REF!,#REF!,#REF!,#REF!,#REF!</definedName>
    <definedName name="P1_SCOPE_FRML" localSheetId="28" hidden="1">#REF!,#REF!,#REF!,#REF!,#REF!,#REF!</definedName>
    <definedName name="P1_SCOPE_FRML" hidden="1">#REF!,#REF!,#REF!,#REF!,#REF!,#REF!</definedName>
    <definedName name="P1_SCOPE_PER_PRT" localSheetId="18" hidden="1">[8]перекрестка!$H$15:$H$19,[8]перекрестка!$H$21:$H$25,[8]перекрестка!$J$14:$J$25,[8]перекрестка!$K$15:$K$19,[8]перекрестка!$K$21:$K$25</definedName>
    <definedName name="P1_SCOPE_PER_PRT" localSheetId="19" hidden="1">[8]перекрестка!$H$15:$H$19,[8]перекрестка!$H$21:$H$25,[8]перекрестка!$J$14:$J$25,[8]перекрестка!$K$15:$K$19,[8]перекрестка!$K$21:$K$25</definedName>
    <definedName name="P1_SCOPE_PER_PRT" hidden="1">[9]перекрестка!$H$15:$H$19,[9]перекрестка!$H$21:$H$25,[9]перекрестка!$J$14:$J$25,[9]перекрестка!$K$15:$K$19,[9]перекрестка!$K$21:$K$25</definedName>
    <definedName name="P1_SCOPE_SV_LD" localSheetId="32" hidden="1">#REF!,#REF!,#REF!,#REF!,#REF!,#REF!,#REF!</definedName>
    <definedName name="P1_SCOPE_SV_LD" localSheetId="35" hidden="1">#REF!,#REF!,#REF!,#REF!,#REF!,#REF!,#REF!</definedName>
    <definedName name="P1_SCOPE_SV_LD" localSheetId="29" hidden="1">#REF!,#REF!,#REF!,#REF!,#REF!,#REF!,#REF!</definedName>
    <definedName name="P1_SCOPE_SV_LD" localSheetId="30" hidden="1">#REF!,#REF!,#REF!,#REF!,#REF!,#REF!,#REF!</definedName>
    <definedName name="P1_SCOPE_SV_LD" localSheetId="31" hidden="1">#REF!,#REF!,#REF!,#REF!,#REF!,#REF!,#REF!</definedName>
    <definedName name="P1_SCOPE_SV_LD" localSheetId="18" hidden="1">#REF!,#REF!,#REF!,#REF!,#REF!,#REF!,#REF!</definedName>
    <definedName name="P1_SCOPE_SV_LD" localSheetId="19" hidden="1">#REF!,#REF!,#REF!,#REF!,#REF!,#REF!,#REF!</definedName>
    <definedName name="P1_SCOPE_SV_LD" localSheetId="36" hidden="1">#REF!,#REF!,#REF!,#REF!,#REF!,#REF!,#REF!</definedName>
    <definedName name="P1_SCOPE_SV_LD" localSheetId="28" hidden="1">#REF!,#REF!,#REF!,#REF!,#REF!,#REF!,#REF!</definedName>
    <definedName name="P1_SCOPE_SV_LD" hidden="1">#REF!,#REF!,#REF!,#REF!,#REF!,#REF!,#REF!</definedName>
    <definedName name="P1_SCOPE_SV_LD1" localSheetId="18" hidden="1">[8]свод!$E$70:$M$79,[8]свод!$E$81:$M$81,[8]свод!$E$83:$M$88,[8]свод!$E$90:$M$90,[8]свод!$E$92:$M$96,[8]свод!$E$98:$M$98,[8]свод!$E$101:$M$102</definedName>
    <definedName name="P1_SCOPE_SV_LD1" localSheetId="19" hidden="1">[8]свод!$E$70:$M$79,[8]свод!$E$81:$M$81,[8]свод!$E$83:$M$88,[8]свод!$E$90:$M$90,[8]свод!$E$92:$M$96,[8]свод!$E$98:$M$98,[8]свод!$E$101:$M$102</definedName>
    <definedName name="P1_SCOPE_SV_LD1" hidden="1">[9]свод!$E$70:$M$79,[9]свод!$E$81:$M$81,[9]свод!$E$83:$M$88,[9]свод!$E$90:$M$90,[9]свод!$E$92:$M$96,[9]свод!$E$98:$M$98,[9]свод!$E$101:$M$102</definedName>
    <definedName name="P1_SCOPE_SV_PRT" localSheetId="18" hidden="1">[8]свод!$E$18:$I$19,[8]свод!$E$23:$H$26,[8]свод!$E$28:$I$29,[8]свод!$E$32:$I$36,[8]свод!$E$38:$I$40,[8]свод!$E$42:$I$53,[8]свод!$E$55:$I$56</definedName>
    <definedName name="P1_SCOPE_SV_PRT" localSheetId="19" hidden="1">[8]свод!$E$18:$I$19,[8]свод!$E$23:$H$26,[8]свод!$E$28:$I$29,[8]свод!$E$32:$I$36,[8]свод!$E$38:$I$40,[8]свод!$E$42:$I$53,[8]свод!$E$55:$I$56</definedName>
    <definedName name="P1_SCOPE_SV_PRT" hidden="1">[9]свод!$E$18:$I$19,[9]свод!$E$23:$H$26,[9]свод!$E$28:$I$29,[9]свод!$E$32:$I$36,[9]свод!$E$38:$I$40,[9]свод!$E$42:$I$53,[9]свод!$E$55:$I$56</definedName>
    <definedName name="P1_SET_PROT" localSheetId="32" hidden="1">#REF!,#REF!,#REF!,#REF!,#REF!,#REF!,#REF!</definedName>
    <definedName name="P1_SET_PROT" localSheetId="35" hidden="1">#REF!,#REF!,#REF!,#REF!,#REF!,#REF!,#REF!</definedName>
    <definedName name="P1_SET_PROT" localSheetId="29" hidden="1">#REF!,#REF!,#REF!,#REF!,#REF!,#REF!,#REF!</definedName>
    <definedName name="P1_SET_PROT" localSheetId="30" hidden="1">#REF!,#REF!,#REF!,#REF!,#REF!,#REF!,#REF!</definedName>
    <definedName name="P1_SET_PROT" localSheetId="31" hidden="1">#REF!,#REF!,#REF!,#REF!,#REF!,#REF!,#REF!</definedName>
    <definedName name="P1_SET_PROT" localSheetId="18" hidden="1">#REF!,#REF!,#REF!,#REF!,#REF!,#REF!,#REF!</definedName>
    <definedName name="P1_SET_PROT" localSheetId="19" hidden="1">#REF!,#REF!,#REF!,#REF!,#REF!,#REF!,#REF!</definedName>
    <definedName name="P1_SET_PROT" localSheetId="36" hidden="1">#REF!,#REF!,#REF!,#REF!,#REF!,#REF!,#REF!</definedName>
    <definedName name="P1_SET_PROT" localSheetId="28" hidden="1">#REF!,#REF!,#REF!,#REF!,#REF!,#REF!,#REF!</definedName>
    <definedName name="P1_SET_PROT" hidden="1">#REF!,#REF!,#REF!,#REF!,#REF!,#REF!,#REF!</definedName>
    <definedName name="P1_SET_PRT" localSheetId="32" hidden="1">#REF!,#REF!,#REF!,#REF!,#REF!,#REF!,#REF!</definedName>
    <definedName name="P1_SET_PRT" localSheetId="35" hidden="1">#REF!,#REF!,#REF!,#REF!,#REF!,#REF!,#REF!</definedName>
    <definedName name="P1_SET_PRT" localSheetId="29" hidden="1">#REF!,#REF!,#REF!,#REF!,#REF!,#REF!,#REF!</definedName>
    <definedName name="P1_SET_PRT" localSheetId="30" hidden="1">#REF!,#REF!,#REF!,#REF!,#REF!,#REF!,#REF!</definedName>
    <definedName name="P1_SET_PRT" localSheetId="31" hidden="1">#REF!,#REF!,#REF!,#REF!,#REF!,#REF!,#REF!</definedName>
    <definedName name="P1_SET_PRT" localSheetId="18" hidden="1">#REF!,#REF!,#REF!,#REF!,#REF!,#REF!,#REF!</definedName>
    <definedName name="P1_SET_PRT" localSheetId="19" hidden="1">#REF!,#REF!,#REF!,#REF!,#REF!,#REF!,#REF!</definedName>
    <definedName name="P1_SET_PRT" localSheetId="36" hidden="1">#REF!,#REF!,#REF!,#REF!,#REF!,#REF!,#REF!</definedName>
    <definedName name="P1_SET_PRT" localSheetId="28" hidden="1">#REF!,#REF!,#REF!,#REF!,#REF!,#REF!,#REF!</definedName>
    <definedName name="P1_SET_PRT" hidden="1">#REF!,#REF!,#REF!,#REF!,#REF!,#REF!,#REF!</definedName>
    <definedName name="P2_SCOPE_16_PRT" localSheetId="18" hidden="1">'[8]16'!$E$38:$I$38,'[8]16'!$E$41:$I$41,'[8]16'!$E$45:$I$47,'[8]16'!$E$49:$I$49,'[8]16'!$E$53:$I$54,'[8]16'!$E$56:$I$57,'[8]16'!$E$59:$I$59,'[8]16'!$E$9:$I$13</definedName>
    <definedName name="P2_SCOPE_16_PRT" localSheetId="19" hidden="1">'[8]16'!$E$38:$I$38,'[8]16'!$E$41:$I$41,'[8]16'!$E$45:$I$47,'[8]16'!$E$49:$I$49,'[8]16'!$E$53:$I$54,'[8]16'!$E$56:$I$57,'[8]16'!$E$59:$I$59,'[8]16'!$E$9:$I$13</definedName>
    <definedName name="P2_SCOPE_16_PRT" hidden="1">'[9]16'!$E$38:$I$38,'[9]16'!$E$41:$I$41,'[9]16'!$E$45:$I$47,'[9]16'!$E$49:$I$49,'[9]16'!$E$53:$I$54,'[9]16'!$E$56:$I$57,'[9]16'!$E$59:$I$59,'[9]16'!$E$9:$I$13</definedName>
    <definedName name="P2_SCOPE_4_PRT" localSheetId="18" hidden="1">'[8]4'!$P$25:$S$25,'[8]4'!$P$27:$S$31,'[8]4'!$U$14:$X$20,'[8]4'!$U$23:$X$23,'[8]4'!$U$25:$X$25,'[8]4'!$U$27:$X$31,'[8]4'!$Z$14:$AC$20,'[8]4'!$Z$23:$AC$23,'[8]4'!$Z$25:$AC$25</definedName>
    <definedName name="P2_SCOPE_4_PRT" localSheetId="19" hidden="1">'[8]4'!$P$25:$S$25,'[8]4'!$P$27:$S$31,'[8]4'!$U$14:$X$20,'[8]4'!$U$23:$X$23,'[8]4'!$U$25:$X$25,'[8]4'!$U$27:$X$31,'[8]4'!$Z$14:$AC$20,'[8]4'!$Z$23:$AC$23,'[8]4'!$Z$25:$AC$25</definedName>
    <definedName name="P2_SCOPE_4_PRT" hidden="1">'[9]4'!$P$25:$S$25,'[9]4'!$P$27:$S$31,'[9]4'!$U$14:$X$20,'[9]4'!$U$23:$X$23,'[9]4'!$U$25:$X$25,'[9]4'!$U$27:$X$31,'[9]4'!$Z$14:$AC$20,'[9]4'!$Z$23:$AC$23,'[9]4'!$Z$25:$AC$25</definedName>
    <definedName name="P2_SCOPE_5_PRT" localSheetId="18" hidden="1">'[8]5'!$P$25:$S$25,'[8]5'!$P$27:$S$31,'[8]5'!$U$14:$X$21,'[8]5'!$U$23:$X$23,'[8]5'!$U$25:$X$25,'[8]5'!$U$27:$X$31,'[8]5'!$Z$14:$AC$21,'[8]5'!$Z$23:$AC$23,'[8]5'!$Z$25:$AC$25</definedName>
    <definedName name="P2_SCOPE_5_PRT" localSheetId="19" hidden="1">'[8]5'!$P$25:$S$25,'[8]5'!$P$27:$S$31,'[8]5'!$U$14:$X$21,'[8]5'!$U$23:$X$23,'[8]5'!$U$25:$X$25,'[8]5'!$U$27:$X$31,'[8]5'!$Z$14:$AC$21,'[8]5'!$Z$23:$AC$23,'[8]5'!$Z$25:$AC$25</definedName>
    <definedName name="P2_SCOPE_5_PRT" hidden="1">'[9]5'!$P$25:$S$25,'[9]5'!$P$27:$S$31,'[9]5'!$U$14:$X$21,'[9]5'!$U$23:$X$23,'[9]5'!$U$25:$X$25,'[9]5'!$U$27:$X$31,'[9]5'!$Z$14:$AC$21,'[9]5'!$Z$23:$AC$23,'[9]5'!$Z$25:$AC$25</definedName>
    <definedName name="P2_SCOPE_F1_PRT" localSheetId="18" hidden="1">'[8]Ф-1 (для АО-энерго)'!$D$56:$E$59,'[8]Ф-1 (для АО-энерго)'!$D$34:$E$50,'[8]Ф-1 (для АО-энерго)'!$D$32:$E$32,'[8]Ф-1 (для АО-энерго)'!$D$23:$E$30</definedName>
    <definedName name="P2_SCOPE_F1_PRT" localSheetId="19" hidden="1">'[8]Ф-1 (для АО-энерго)'!$D$56:$E$59,'[8]Ф-1 (для АО-энерго)'!$D$34:$E$50,'[8]Ф-1 (для АО-энерго)'!$D$32:$E$32,'[8]Ф-1 (для АО-энерго)'!$D$23:$E$30</definedName>
    <definedName name="P2_SCOPE_F1_PRT" hidden="1">'[9]Ф-1 (для АО-энерго)'!$D$56:$E$59,'[9]Ф-1 (для АО-энерго)'!$D$34:$E$50,'[9]Ф-1 (для АО-энерго)'!$D$32:$E$32,'[9]Ф-1 (для АО-энерго)'!$D$23:$E$30</definedName>
    <definedName name="P2_SCOPE_F2_PRT" localSheetId="18" hidden="1">'[8]Ф-2 (для АО-энерго)'!$D$52:$G$54,'[8]Ф-2 (для АО-энерго)'!$C$21:$E$42,'[8]Ф-2 (для АО-энерго)'!$A$12:$E$12,'[8]Ф-2 (для АО-энерго)'!$C$8:$E$11</definedName>
    <definedName name="P2_SCOPE_F2_PRT" localSheetId="19" hidden="1">'[8]Ф-2 (для АО-энерго)'!$D$52:$G$54,'[8]Ф-2 (для АО-энерго)'!$C$21:$E$42,'[8]Ф-2 (для АО-энерго)'!$A$12:$E$12,'[8]Ф-2 (для АО-энерго)'!$C$8:$E$11</definedName>
    <definedName name="P2_SCOPE_F2_PRT" hidden="1">'[9]Ф-2 (для АО-энерго)'!$D$52:$G$54,'[9]Ф-2 (для АО-энерго)'!$C$21:$E$42,'[9]Ф-2 (для АО-энерго)'!$A$12:$E$12,'[9]Ф-2 (для АО-энерго)'!$C$8:$E$11</definedName>
    <definedName name="P2_SCOPE_PER_PRT" localSheetId="18" hidden="1">[8]перекрестка!$N$14:$N$25,[8]перекрестка!$N$27:$N$31,[8]перекрестка!$J$27:$K$31,[8]перекрестка!$F$27:$H$31,[8]перекрестка!$F$33:$H$37</definedName>
    <definedName name="P2_SCOPE_PER_PRT" localSheetId="19" hidden="1">[8]перекрестка!$N$14:$N$25,[8]перекрестка!$N$27:$N$31,[8]перекрестка!$J$27:$K$31,[8]перекрестка!$F$27:$H$31,[8]перекрестка!$F$33:$H$37</definedName>
    <definedName name="P2_SCOPE_PER_PRT" hidden="1">[9]перекрестка!$N$14:$N$25,[9]перекрестка!$N$27:$N$31,[9]перекрестка!$J$27:$K$31,[9]перекрестка!$F$27:$H$31,[9]перекрестка!$F$33:$H$37</definedName>
    <definedName name="P2_SCOPE_SV_PRT" localSheetId="18" hidden="1">[8]свод!$E$58:$I$63,[8]свод!$E$72:$I$79,[8]свод!$E$81:$I$81,[8]свод!$E$85:$H$88,[8]свод!$E$90:$I$90,[8]свод!$E$107:$I$112,[8]свод!$E$114:$I$117</definedName>
    <definedName name="P2_SCOPE_SV_PRT" localSheetId="19" hidden="1">[8]свод!$E$58:$I$63,[8]свод!$E$72:$I$79,[8]свод!$E$81:$I$81,[8]свод!$E$85:$H$88,[8]свод!$E$90:$I$90,[8]свод!$E$107:$I$112,[8]свод!$E$114:$I$117</definedName>
    <definedName name="P2_SCOPE_SV_PRT" hidden="1">[9]свод!$E$58:$I$63,[9]свод!$E$72:$I$79,[9]свод!$E$81:$I$81,[9]свод!$E$85:$H$88,[9]свод!$E$90:$I$90,[9]свод!$E$107:$I$112,[9]свод!$E$114:$I$117</definedName>
    <definedName name="P3_SCOPE_F1_PRT" localSheetId="18" hidden="1">'[8]Ф-1 (для АО-энерго)'!$E$16:$E$17,'[8]Ф-1 (для АО-энерго)'!$C$4:$D$4,'[8]Ф-1 (для АО-энерго)'!$C$7:$E$10,'[8]Ф-1 (для АО-энерго)'!$A$11:$E$11</definedName>
    <definedName name="P3_SCOPE_F1_PRT" localSheetId="19" hidden="1">'[8]Ф-1 (для АО-энерго)'!$E$16:$E$17,'[8]Ф-1 (для АО-энерго)'!$C$4:$D$4,'[8]Ф-1 (для АО-энерго)'!$C$7:$E$10,'[8]Ф-1 (для АО-энерго)'!$A$11:$E$11</definedName>
    <definedName name="P3_SCOPE_F1_PRT" hidden="1">'[9]Ф-1 (для АО-энерго)'!$E$16:$E$17,'[9]Ф-1 (для АО-энерго)'!$C$4:$D$4,'[9]Ф-1 (для АО-энерго)'!$C$7:$E$10,'[9]Ф-1 (для АО-энерго)'!$A$11:$E$11</definedName>
    <definedName name="P3_SCOPE_PER_PRT" localSheetId="18" hidden="1">[8]перекрестка!$J$33:$K$37,[8]перекрестка!$N$33:$N$37,[8]перекрестка!$F$39:$H$43,[8]перекрестка!$J$39:$K$43,[8]перекрестка!$N$39:$N$43</definedName>
    <definedName name="P3_SCOPE_PER_PRT" localSheetId="19" hidden="1">[8]перекрестка!$J$33:$K$37,[8]перекрестка!$N$33:$N$37,[8]перекрестка!$F$39:$H$43,[8]перекрестка!$J$39:$K$43,[8]перекрестка!$N$39:$N$43</definedName>
    <definedName name="P3_SCOPE_PER_PRT" hidden="1">[9]перекрестка!$J$33:$K$37,[9]перекрестка!$N$33:$N$37,[9]перекрестка!$F$39:$H$43,[9]перекрестка!$J$39:$K$43,[9]перекрестка!$N$39:$N$43</definedName>
    <definedName name="P3_SCOPE_SV_PRT" localSheetId="18" hidden="1">[8]свод!$E$121:$I$121,[8]свод!$E$124:$H$127,[8]свод!$D$135:$G$135,[8]свод!$I$135:$I$140,[8]свод!$H$137:$H$140,[8]свод!$D$138:$G$140,[8]свод!$E$15:$I$16</definedName>
    <definedName name="P3_SCOPE_SV_PRT" localSheetId="19" hidden="1">[8]свод!$E$121:$I$121,[8]свод!$E$124:$H$127,[8]свод!$D$135:$G$135,[8]свод!$I$135:$I$140,[8]свод!$H$137:$H$140,[8]свод!$D$138:$G$140,[8]свод!$E$15:$I$16</definedName>
    <definedName name="P3_SCOPE_SV_PRT" hidden="1">[9]свод!$E$121:$I$121,[9]свод!$E$124:$H$127,[9]свод!$D$135:$G$135,[9]свод!$I$135:$I$140,[9]свод!$H$137:$H$140,[9]свод!$D$138:$G$140,[9]свод!$E$15:$I$16</definedName>
    <definedName name="P4_SCOPE_F1_PRT" localSheetId="18" hidden="1">'[8]Ф-1 (для АО-энерго)'!$C$13:$E$13,'[8]Ф-1 (для АО-энерго)'!$A$14:$E$14,'[8]Ф-1 (для АО-энерго)'!$C$23:$C$50,'[8]Ф-1 (для АО-энерго)'!$C$54:$C$95</definedName>
    <definedName name="P4_SCOPE_F1_PRT" localSheetId="19" hidden="1">'[8]Ф-1 (для АО-энерго)'!$C$13:$E$13,'[8]Ф-1 (для АО-энерго)'!$A$14:$E$14,'[8]Ф-1 (для АО-энерго)'!$C$23:$C$50,'[8]Ф-1 (для АО-энерго)'!$C$54:$C$95</definedName>
    <definedName name="P4_SCOPE_F1_PRT" hidden="1">'[9]Ф-1 (для АО-энерго)'!$C$13:$E$13,'[9]Ф-1 (для АО-энерго)'!$A$14:$E$14,'[9]Ф-1 (для АО-энерго)'!$C$23:$C$50,'[9]Ф-1 (для АО-энерго)'!$C$54:$C$95</definedName>
    <definedName name="P4_SCOPE_PER_PRT" localSheetId="18" hidden="1">[8]перекрестка!$F$45:$H$49,[8]перекрестка!$J$45:$K$49,[8]перекрестка!$N$45:$N$49,[8]перекрестка!$F$53:$G$64,[8]перекрестка!$H$54:$H$58</definedName>
    <definedName name="P4_SCOPE_PER_PRT" localSheetId="19" hidden="1">[8]перекрестка!$F$45:$H$49,[8]перекрестка!$J$45:$K$49,[8]перекрестка!$N$45:$N$49,[8]перекрестка!$F$53:$G$64,[8]перекрестка!$H$54:$H$58</definedName>
    <definedName name="P4_SCOPE_PER_PRT" hidden="1">[9]перекрестка!$F$45:$H$49,[9]перекрестка!$J$45:$K$49,[9]перекрестка!$N$45:$N$49,[9]перекрестка!$F$53:$G$64,[9]перекрестка!$H$54:$H$58</definedName>
    <definedName name="P5_SCOPE_PER_PRT" localSheetId="18" hidden="1">[8]перекрестка!$H$60:$H$64,[8]перекрестка!$J$53:$J$64,[8]перекрестка!$K$54:$K$58,[8]перекрестка!$K$60:$K$64,[8]перекрестка!$N$53:$N$64</definedName>
    <definedName name="P5_SCOPE_PER_PRT" localSheetId="19" hidden="1">[8]перекрестка!$H$60:$H$64,[8]перекрестка!$J$53:$J$64,[8]перекрестка!$K$54:$K$58,[8]перекрестка!$K$60:$K$64,[8]перекрестка!$N$53:$N$64</definedName>
    <definedName name="P5_SCOPE_PER_PRT" hidden="1">[9]перекрестка!$H$60:$H$64,[9]перекрестка!$J$53:$J$64,[9]перекрестка!$K$54:$K$58,[9]перекрестка!$K$60:$K$64,[9]перекрестка!$N$53:$N$64</definedName>
    <definedName name="P6_SCOPE_PER_PRT" localSheetId="18" hidden="1">[8]перекрестка!$F$66:$H$70,[8]перекрестка!$J$66:$K$70,[8]перекрестка!$N$66:$N$70,[8]перекрестка!$F$72:$H$76,[8]перекрестка!$J$72:$K$76</definedName>
    <definedName name="P6_SCOPE_PER_PRT" localSheetId="19" hidden="1">[8]перекрестка!$F$66:$H$70,[8]перекрестка!$J$66:$K$70,[8]перекрестка!$N$66:$N$70,[8]перекрестка!$F$72:$H$76,[8]перекрестка!$J$72:$K$76</definedName>
    <definedName name="P6_SCOPE_PER_PRT" hidden="1">[9]перекрестка!$F$66:$H$70,[9]перекрестка!$J$66:$K$70,[9]перекрестка!$N$66:$N$70,[9]перекрестка!$F$72:$H$76,[9]перекрестка!$J$72:$K$76</definedName>
    <definedName name="P7_SCOPE_PER_PRT" localSheetId="18" hidden="1">[8]перекрестка!$N$72:$N$76,[8]перекрестка!$F$78:$H$82,[8]перекрестка!$J$78:$K$82,[8]перекрестка!$N$78:$N$82,[8]перекрестка!$F$84:$H$88</definedName>
    <definedName name="P7_SCOPE_PER_PRT" localSheetId="19" hidden="1">[8]перекрестка!$N$72:$N$76,[8]перекрестка!$F$78:$H$82,[8]перекрестка!$J$78:$K$82,[8]перекрестка!$N$78:$N$82,[8]перекрестка!$F$84:$H$88</definedName>
    <definedName name="P7_SCOPE_PER_PRT" hidden="1">[9]перекрестка!$N$72:$N$76,[9]перекрестка!$F$78:$H$82,[9]перекрестка!$J$78:$K$82,[9]перекрестка!$N$78:$N$82,[9]перекрестка!$F$84:$H$88</definedName>
    <definedName name="P8_SCOPE_PER_PRT" localSheetId="33" hidden="1">[9]перекрестка!$J$84:$K$88,[9]перекрестка!$N$84:$N$88,[9]перекрестка!$F$14:$G$25,P1_SCOPE_PER_PRT,P2_SCOPE_PER_PRT,P3_SCOPE_PER_PRT,P4_SCOPE_PER_PRT</definedName>
    <definedName name="P8_SCOPE_PER_PRT" localSheetId="35" hidden="1">[9]перекрестка!$J$84:$K$88,[9]перекрестка!$N$84:$N$88,[9]перекрестка!$F$14:$G$25,[0]!P1_SCOPE_PER_PRT,[0]!P2_SCOPE_PER_PRT,[0]!P3_SCOPE_PER_PRT,[0]!P4_SCOPE_PER_PRT</definedName>
    <definedName name="P8_SCOPE_PER_PRT" localSheetId="31" hidden="1">[9]перекрестка!$J$84:$K$88,[9]перекрестка!$N$84:$N$88,[9]перекрестка!$F$14:$G$25,[0]!P1_SCOPE_PER_PRT,[0]!P2_SCOPE_PER_PRT,[0]!P3_SCOPE_PER_PRT,[0]!P4_SCOPE_PER_PRT</definedName>
    <definedName name="P8_SCOPE_PER_PRT" localSheetId="18" hidden="1">[8]перекрестка!$J$84:$K$88,[8]перекрестка!$N$84:$N$88,[8]перекрестка!$F$14:$G$25,'Таб.14 Пр.5 Амортизация'!P1_SCOPE_PER_PRT,'Таб.14 Пр.5 Амортизация'!P2_SCOPE_PER_PRT,'Таб.14 Пр.5 Амортизация'!P3_SCOPE_PER_PRT,'Таб.14 Пр.5 Амортизация'!P4_SCOPE_PER_PRT</definedName>
    <definedName name="P8_SCOPE_PER_PRT" localSheetId="19" hidden="1">[8]перекрестка!$J$84:$K$88,[8]перекрестка!$N$84:$N$88,[8]перекрестка!$F$14:$G$25,'Таб.15 Пр.5 Аренда'!P1_SCOPE_PER_PRT,'Таб.15 Пр.5 Аренда'!P2_SCOPE_PER_PRT,'Таб.15 Пр.5 Аренда'!P3_SCOPE_PER_PRT,'Таб.15 Пр.5 Аренда'!P4_SCOPE_PER_PRT</definedName>
    <definedName name="P8_SCOPE_PER_PRT" localSheetId="34" hidden="1">[9]перекрестка!$J$84:$K$88,[9]перекрестка!$N$84:$N$88,[9]перекрестка!$F$14:$G$25,P1_SCOPE_PER_PRT,P2_SCOPE_PER_PRT,P3_SCOPE_PER_PRT,P4_SCOPE_PER_PRT</definedName>
    <definedName name="P8_SCOPE_PER_PRT" localSheetId="36" hidden="1">[9]перекрестка!$J$84:$K$88,[9]перекрестка!$N$84:$N$88,[9]перекрестка!$F$14:$G$25,[0]!P1_SCOPE_PER_PRT,[0]!P2_SCOPE_PER_PRT,[0]!P3_SCOPE_PER_PRT,[0]!P4_SCOPE_PER_PRT</definedName>
    <definedName name="P8_SCOPE_PER_PRT" localSheetId="26" hidden="1">[9]перекрестка!$J$84:$K$88,[9]перекрестка!$N$84:$N$88,[9]перекрестка!$F$14:$G$25,P1_SCOPE_PER_PRT,P2_SCOPE_PER_PRT,P3_SCOPE_PER_PRT,P4_SCOPE_PER_PRT</definedName>
    <definedName name="P8_SCOPE_PER_PRT" hidden="1">[9]перекрестка!$J$84:$K$88,[9]перекрестка!$N$84:$N$88,[9]перекрестка!$F$14:$G$25,P1_SCOPE_PER_PRT,P2_SCOPE_PER_PRT,P3_SCOPE_PER_PRT,P4_SCOPE_PER_PRT</definedName>
    <definedName name="qq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1_" localSheetId="33">#REF!</definedName>
    <definedName name="S1_" localSheetId="35">#REF!</definedName>
    <definedName name="S1_" localSheetId="34">#REF!</definedName>
    <definedName name="S1_" localSheetId="36">#REF!</definedName>
    <definedName name="S10_" localSheetId="33">#REF!</definedName>
    <definedName name="S10_" localSheetId="35">#REF!</definedName>
    <definedName name="S10_" localSheetId="34">#REF!</definedName>
    <definedName name="S10_" localSheetId="36">#REF!</definedName>
    <definedName name="S11_" localSheetId="33">#REF!</definedName>
    <definedName name="S11_" localSheetId="35">#REF!</definedName>
    <definedName name="S11_" localSheetId="34">#REF!</definedName>
    <definedName name="S11_" localSheetId="36">#REF!</definedName>
    <definedName name="S12_" localSheetId="33">#REF!</definedName>
    <definedName name="S12_" localSheetId="35">#REF!</definedName>
    <definedName name="S12_" localSheetId="34">#REF!</definedName>
    <definedName name="S12_" localSheetId="36">#REF!</definedName>
    <definedName name="S13_" localSheetId="33">#REF!</definedName>
    <definedName name="S13_" localSheetId="35">#REF!</definedName>
    <definedName name="S13_" localSheetId="34">#REF!</definedName>
    <definedName name="S13_" localSheetId="36">#REF!</definedName>
    <definedName name="S14_" localSheetId="33">#REF!</definedName>
    <definedName name="S14_" localSheetId="35">#REF!</definedName>
    <definedName name="S14_" localSheetId="34">#REF!</definedName>
    <definedName name="S14_" localSheetId="36">#REF!</definedName>
    <definedName name="S15_" localSheetId="33">#REF!</definedName>
    <definedName name="S15_" localSheetId="35">#REF!</definedName>
    <definedName name="S15_" localSheetId="34">#REF!</definedName>
    <definedName name="S15_" localSheetId="36">#REF!</definedName>
    <definedName name="S16_" localSheetId="33">#REF!</definedName>
    <definedName name="S16_" localSheetId="35">#REF!</definedName>
    <definedName name="S16_" localSheetId="34">#REF!</definedName>
    <definedName name="S16_" localSheetId="36">#REF!</definedName>
    <definedName name="S17_" localSheetId="33">#REF!</definedName>
    <definedName name="S17_" localSheetId="35">#REF!</definedName>
    <definedName name="S17_" localSheetId="34">#REF!</definedName>
    <definedName name="S17_" localSheetId="36">#REF!</definedName>
    <definedName name="S18_" localSheetId="33">#REF!</definedName>
    <definedName name="S18_" localSheetId="35">#REF!</definedName>
    <definedName name="S18_" localSheetId="34">#REF!</definedName>
    <definedName name="S18_" localSheetId="36">#REF!</definedName>
    <definedName name="S19_" localSheetId="33">#REF!</definedName>
    <definedName name="S19_" localSheetId="35">#REF!</definedName>
    <definedName name="S19_" localSheetId="34">#REF!</definedName>
    <definedName name="S19_" localSheetId="36">#REF!</definedName>
    <definedName name="S2_" localSheetId="33">#REF!</definedName>
    <definedName name="S2_" localSheetId="35">#REF!</definedName>
    <definedName name="S2_" localSheetId="34">#REF!</definedName>
    <definedName name="S2_" localSheetId="36">#REF!</definedName>
    <definedName name="S20_" localSheetId="33">#REF!</definedName>
    <definedName name="S20_" localSheetId="35">#REF!</definedName>
    <definedName name="S20_" localSheetId="34">#REF!</definedName>
    <definedName name="S20_" localSheetId="36">#REF!</definedName>
    <definedName name="S3_" localSheetId="33">#REF!</definedName>
    <definedName name="S3_" localSheetId="35">#REF!</definedName>
    <definedName name="S3_" localSheetId="34">#REF!</definedName>
    <definedName name="S3_" localSheetId="36">#REF!</definedName>
    <definedName name="S4_" localSheetId="33">#REF!</definedName>
    <definedName name="S4_" localSheetId="35">#REF!</definedName>
    <definedName name="S4_" localSheetId="34">#REF!</definedName>
    <definedName name="S4_" localSheetId="36">#REF!</definedName>
    <definedName name="S5_" localSheetId="33">#REF!</definedName>
    <definedName name="S5_" localSheetId="35">#REF!</definedName>
    <definedName name="S5_" localSheetId="34">#REF!</definedName>
    <definedName name="S5_" localSheetId="36">#REF!</definedName>
    <definedName name="S6_" localSheetId="33">#REF!</definedName>
    <definedName name="S6_" localSheetId="35">#REF!</definedName>
    <definedName name="S6_" localSheetId="34">#REF!</definedName>
    <definedName name="S6_" localSheetId="36">#REF!</definedName>
    <definedName name="S7_" localSheetId="33">#REF!</definedName>
    <definedName name="S7_" localSheetId="35">#REF!</definedName>
    <definedName name="S7_" localSheetId="34">#REF!</definedName>
    <definedName name="S7_" localSheetId="36">#REF!</definedName>
    <definedName name="S8_" localSheetId="33">#REF!</definedName>
    <definedName name="S8_" localSheetId="35">#REF!</definedName>
    <definedName name="S8_" localSheetId="34">#REF!</definedName>
    <definedName name="S8_" localSheetId="36">#REF!</definedName>
    <definedName name="S9_" localSheetId="33">#REF!</definedName>
    <definedName name="S9_" localSheetId="35">#REF!</definedName>
    <definedName name="S9_" localSheetId="34">#REF!</definedName>
    <definedName name="S9_" localSheetId="36">#REF!</definedName>
    <definedName name="SAPBEXhrIndnt" hidden="1">3</definedName>
    <definedName name="SAPBEXrevision" hidden="1">1</definedName>
    <definedName name="SAPBEXsysID" hidden="1">"BWP"</definedName>
    <definedName name="SAPBEXwbID" hidden="1">"67TWS3K7TFS2FYADW85707BPT"</definedName>
    <definedName name="SCOPE_16_PRT" localSheetId="33">P1_SCOPE_16_PRT,P2_SCOPE_16_PRT</definedName>
    <definedName name="SCOPE_16_PRT" localSheetId="35">[0]!P1_SCOPE_16_PRT,[0]!P2_SCOPE_16_PRT</definedName>
    <definedName name="SCOPE_16_PRT" localSheetId="31">[0]!P1_SCOPE_16_PRT,[0]!P2_SCOPE_16_PRT</definedName>
    <definedName name="SCOPE_16_PRT" localSheetId="34">P1_SCOPE_16_PRT,P2_SCOPE_16_PRT</definedName>
    <definedName name="SCOPE_16_PRT" localSheetId="36">[0]!P1_SCOPE_16_PRT,[0]!P2_SCOPE_16_PRT</definedName>
    <definedName name="SCOPE_16_PRT" localSheetId="26">P1_SCOPE_16_PRT,P2_SCOPE_16_PRT</definedName>
    <definedName name="SCOPE_17_PRT" localSheetId="33">'[9]17'!$J$39:$M$41,'[9]17'!$E$43:$H$51,'[9]17'!$J$43:$M$51,'[9]17'!$E$54:$H$56,'[9]17'!$E$58:$H$66,'[9]17'!$E$69:$M$81,'[9]17'!$E$9:$H$11,P1_SCOPE_17_PRT</definedName>
    <definedName name="SCOPE_17_PRT" localSheetId="35">'[9]17'!$J$39:$M$41,'[9]17'!$E$43:$H$51,'[9]17'!$J$43:$M$51,'[9]17'!$E$54:$H$56,'[9]17'!$E$58:$H$66,'[9]17'!$E$69:$M$81,'[9]17'!$E$9:$H$11,[0]!P1_SCOPE_17_PRT</definedName>
    <definedName name="SCOPE_17_PRT" localSheetId="31">'[9]17'!$J$39:$M$41,'[9]17'!$E$43:$H$51,'[9]17'!$J$43:$M$51,'[9]17'!$E$54:$H$56,'[9]17'!$E$58:$H$66,'[9]17'!$E$69:$M$81,'[9]17'!$E$9:$H$11,[0]!P1_SCOPE_17_PRT</definedName>
    <definedName name="SCOPE_17_PRT" localSheetId="34">'[9]17'!$J$39:$M$41,'[9]17'!$E$43:$H$51,'[9]17'!$J$43:$M$51,'[9]17'!$E$54:$H$56,'[9]17'!$E$58:$H$66,'[9]17'!$E$69:$M$81,'[9]17'!$E$9:$H$11,P1_SCOPE_17_PRT</definedName>
    <definedName name="SCOPE_17_PRT" localSheetId="36">'[9]17'!$J$39:$M$41,'[9]17'!$E$43:$H$51,'[9]17'!$J$43:$M$51,'[9]17'!$E$54:$H$56,'[9]17'!$E$58:$H$66,'[9]17'!$E$69:$M$81,'[9]17'!$E$9:$H$11,[0]!P1_SCOPE_17_PRT</definedName>
    <definedName name="SCOPE_17_PRT" localSheetId="26">'[9]17'!$J$39:$M$41,'[9]17'!$E$43:$H$51,'[9]17'!$J$43:$M$51,'[9]17'!$E$54:$H$56,'[9]17'!$E$58:$H$66,'[9]17'!$E$69:$M$81,'[9]17'!$E$9:$H$11,P1_SCOPE_17_PRT</definedName>
    <definedName name="SCOPE_4_PRT" localSheetId="33">'[9]4'!$Z$27:$AC$31,'[9]4'!$F$14:$I$20,P1_SCOPE_4_PRT,P2_SCOPE_4_PRT</definedName>
    <definedName name="SCOPE_4_PRT" localSheetId="35">'[9]4'!$Z$27:$AC$31,'[9]4'!$F$14:$I$20,[0]!P1_SCOPE_4_PRT,[0]!P2_SCOPE_4_PRT</definedName>
    <definedName name="SCOPE_4_PRT" localSheetId="31">'[9]4'!$Z$27:$AC$31,'[9]4'!$F$14:$I$20,[0]!P1_SCOPE_4_PRT,[0]!P2_SCOPE_4_PRT</definedName>
    <definedName name="SCOPE_4_PRT" localSheetId="34">'[9]4'!$Z$27:$AC$31,'[9]4'!$F$14:$I$20,P1_SCOPE_4_PRT,P2_SCOPE_4_PRT</definedName>
    <definedName name="SCOPE_4_PRT" localSheetId="36">'[9]4'!$Z$27:$AC$31,'[9]4'!$F$14:$I$20,[0]!P1_SCOPE_4_PRT,[0]!P2_SCOPE_4_PRT</definedName>
    <definedName name="SCOPE_4_PRT" localSheetId="26">'[9]4'!$Z$27:$AC$31,'[9]4'!$F$14:$I$20,P1_SCOPE_4_PRT,P2_SCOPE_4_PRT</definedName>
    <definedName name="SCOPE_5_PRT" localSheetId="33">'[9]5'!$Z$27:$AC$31,'[9]5'!$F$14:$I$21,P1_SCOPE_5_PRT,P2_SCOPE_5_PRT</definedName>
    <definedName name="SCOPE_5_PRT" localSheetId="35">'[9]5'!$Z$27:$AC$31,'[9]5'!$F$14:$I$21,[0]!P1_SCOPE_5_PRT,[0]!P2_SCOPE_5_PRT</definedName>
    <definedName name="SCOPE_5_PRT" localSheetId="31">'[9]5'!$Z$27:$AC$31,'[9]5'!$F$14:$I$21,[0]!P1_SCOPE_5_PRT,[0]!P2_SCOPE_5_PRT</definedName>
    <definedName name="SCOPE_5_PRT" localSheetId="34">'[9]5'!$Z$27:$AC$31,'[9]5'!$F$14:$I$21,P1_SCOPE_5_PRT,P2_SCOPE_5_PRT</definedName>
    <definedName name="SCOPE_5_PRT" localSheetId="36">'[9]5'!$Z$27:$AC$31,'[9]5'!$F$14:$I$21,[0]!P1_SCOPE_5_PRT,[0]!P2_SCOPE_5_PRT</definedName>
    <definedName name="SCOPE_5_PRT" localSheetId="26">'[9]5'!$Z$27:$AC$31,'[9]5'!$F$14:$I$21,P1_SCOPE_5_PRT,P2_SCOPE_5_PRT</definedName>
    <definedName name="SCOPE_F1_PRT" localSheetId="33">'[9]Ф-1 (для АО-энерго)'!$D$86:$E$95,P1_SCOPE_F1_PRT,P2_SCOPE_F1_PRT,P3_SCOPE_F1_PRT,P4_SCOPE_F1_PRT</definedName>
    <definedName name="SCOPE_F1_PRT" localSheetId="35">'[9]Ф-1 (для АО-энерго)'!$D$86:$E$95,[0]!P1_SCOPE_F1_PRT,[0]!P2_SCOPE_F1_PRT,[0]!P3_SCOPE_F1_PRT,[0]!P4_SCOPE_F1_PRT</definedName>
    <definedName name="SCOPE_F1_PRT" localSheetId="31">'[9]Ф-1 (для АО-энерго)'!$D$86:$E$95,[0]!P1_SCOPE_F1_PRT,[0]!P2_SCOPE_F1_PRT,[0]!P3_SCOPE_F1_PRT,[0]!P4_SCOPE_F1_PRT</definedName>
    <definedName name="SCOPE_F1_PRT" localSheetId="34">'[9]Ф-1 (для АО-энерго)'!$D$86:$E$95,P1_SCOPE_F1_PRT,P2_SCOPE_F1_PRT,P3_SCOPE_F1_PRT,P4_SCOPE_F1_PRT</definedName>
    <definedName name="SCOPE_F1_PRT" localSheetId="36">'[9]Ф-1 (для АО-энерго)'!$D$86:$E$95,[0]!P1_SCOPE_F1_PRT,[0]!P2_SCOPE_F1_PRT,[0]!P3_SCOPE_F1_PRT,[0]!P4_SCOPE_F1_PRT</definedName>
    <definedName name="SCOPE_F1_PRT" localSheetId="26">'[9]Ф-1 (для АО-энерго)'!$D$86:$E$95,P1_SCOPE_F1_PRT,P2_SCOPE_F1_PRT,P3_SCOPE_F1_PRT,P4_SCOPE_F1_PRT</definedName>
    <definedName name="SCOPE_F2_PRT" localSheetId="33">'[9]Ф-2 (для АО-энерго)'!$C$5:$D$5,'[9]Ф-2 (для АО-энерго)'!$C$52:$C$57,'[9]Ф-2 (для АО-энерго)'!$D$57:$G$57,P1_SCOPE_F2_PRT,P2_SCOPE_F2_PRT</definedName>
    <definedName name="SCOPE_F2_PRT" localSheetId="35">'[9]Ф-2 (для АО-энерго)'!$C$5:$D$5,'[9]Ф-2 (для АО-энерго)'!$C$52:$C$57,'[9]Ф-2 (для АО-энерго)'!$D$57:$G$57,[0]!P1_SCOPE_F2_PRT,[0]!P2_SCOPE_F2_PRT</definedName>
    <definedName name="SCOPE_F2_PRT" localSheetId="31">'[9]Ф-2 (для АО-энерго)'!$C$5:$D$5,'[9]Ф-2 (для АО-энерго)'!$C$52:$C$57,'[9]Ф-2 (для АО-энерго)'!$D$57:$G$57,[0]!P1_SCOPE_F2_PRT,[0]!P2_SCOPE_F2_PRT</definedName>
    <definedName name="SCOPE_F2_PRT" localSheetId="34">'[9]Ф-2 (для АО-энерго)'!$C$5:$D$5,'[9]Ф-2 (для АО-энерго)'!$C$52:$C$57,'[9]Ф-2 (для АО-энерго)'!$D$57:$G$57,P1_SCOPE_F2_PRT,P2_SCOPE_F2_PRT</definedName>
    <definedName name="SCOPE_F2_PRT" localSheetId="36">'[9]Ф-2 (для АО-энерго)'!$C$5:$D$5,'[9]Ф-2 (для АО-энерго)'!$C$52:$C$57,'[9]Ф-2 (для АО-энерго)'!$D$57:$G$57,[0]!P1_SCOPE_F2_PRT,[0]!P2_SCOPE_F2_PRT</definedName>
    <definedName name="SCOPE_F2_PRT" localSheetId="26">'[9]Ф-2 (для АО-энерго)'!$C$5:$D$5,'[9]Ф-2 (для АО-энерго)'!$C$52:$C$57,'[9]Ф-2 (для АО-энерго)'!$D$57:$G$57,P1_SCOPE_F2_PRT,P2_SCOPE_F2_PRT</definedName>
    <definedName name="SCOPE_PER_PRT" localSheetId="33">P5_SCOPE_PER_PRT,P6_SCOPE_PER_PRT,P7_SCOPE_PER_PRT,'Таб. 14 Пр. 6 2.1'!P8_SCOPE_PER_PRT</definedName>
    <definedName name="SCOPE_PER_PRT" localSheetId="35">[0]!P5_SCOPE_PER_PRT,[0]!P6_SCOPE_PER_PRT,[0]!P7_SCOPE_PER_PRT,'Таб. 16 Пр. 6 2.1 Факт'!P8_SCOPE_PER_PRT</definedName>
    <definedName name="SCOPE_PER_PRT" localSheetId="31">[0]!P5_SCOPE_PER_PRT,[0]!P6_SCOPE_PER_PRT,[0]!P7_SCOPE_PER_PRT,'Таб.12 Пр.6 П1.30  Факт'!P8_SCOPE_PER_PRT</definedName>
    <definedName name="SCOPE_PER_PRT" localSheetId="34">P5_SCOPE_PER_PRT,P6_SCOPE_PER_PRT,P7_SCOPE_PER_PRT,'Таб.15 Пр.6 2.2'!P8_SCOPE_PER_PRT</definedName>
    <definedName name="SCOPE_PER_PRT" localSheetId="36">[0]!P5_SCOPE_PER_PRT,[0]!P6_SCOPE_PER_PRT,[0]!P7_SCOPE_PER_PRT,'Таб.17 Пр.6 2.2 Факт'!P8_SCOPE_PER_PRT</definedName>
    <definedName name="SCOPE_PER_PRT" localSheetId="26">P5_SCOPE_PER_PRT,P6_SCOPE_PER_PRT,P7_SCOPE_PER_PRT,'Таб.7 Пр.6 П1.30 '!P8_SCOPE_PER_PRT</definedName>
    <definedName name="SCOPE_SV_LD1" localSheetId="33">[9]свод!$E$104:$M$104,[9]свод!$E$106:$M$117,[9]свод!$E$120:$M$121,[9]свод!$E$123:$M$127,[9]свод!$E$10:$M$68,P1_SCOPE_SV_LD1</definedName>
    <definedName name="SCOPE_SV_LD1" localSheetId="35">[9]свод!$E$104:$M$104,[9]свод!$E$106:$M$117,[9]свод!$E$120:$M$121,[9]свод!$E$123:$M$127,[9]свод!$E$10:$M$68,[0]!P1_SCOPE_SV_LD1</definedName>
    <definedName name="SCOPE_SV_LD1" localSheetId="31">[9]свод!$E$104:$M$104,[9]свод!$E$106:$M$117,[9]свод!$E$120:$M$121,[9]свод!$E$123:$M$127,[9]свод!$E$10:$M$68,[0]!P1_SCOPE_SV_LD1</definedName>
    <definedName name="SCOPE_SV_LD1" localSheetId="34">[9]свод!$E$104:$M$104,[9]свод!$E$106:$M$117,[9]свод!$E$120:$M$121,[9]свод!$E$123:$M$127,[9]свод!$E$10:$M$68,P1_SCOPE_SV_LD1</definedName>
    <definedName name="SCOPE_SV_LD1" localSheetId="36">[9]свод!$E$104:$M$104,[9]свод!$E$106:$M$117,[9]свод!$E$120:$M$121,[9]свод!$E$123:$M$127,[9]свод!$E$10:$M$68,[0]!P1_SCOPE_SV_LD1</definedName>
    <definedName name="SCOPE_SV_LD1" localSheetId="26">[9]свод!$E$104:$M$104,[9]свод!$E$106:$M$117,[9]свод!$E$120:$M$121,[9]свод!$E$123:$M$127,[9]свод!$E$10:$M$68,P1_SCOPE_SV_LD1</definedName>
    <definedName name="SCOPE_SV_PRT" localSheetId="33">P1_SCOPE_SV_PRT,P2_SCOPE_SV_PRT,P3_SCOPE_SV_PRT</definedName>
    <definedName name="SCOPE_SV_PRT" localSheetId="35">[0]!P1_SCOPE_SV_PRT,[0]!P2_SCOPE_SV_PRT,[0]!P3_SCOPE_SV_PRT</definedName>
    <definedName name="SCOPE_SV_PRT" localSheetId="31">[0]!P1_SCOPE_SV_PRT,[0]!P2_SCOPE_SV_PRT,[0]!P3_SCOPE_SV_PRT</definedName>
    <definedName name="SCOPE_SV_PRT" localSheetId="34">P1_SCOPE_SV_PRT,P2_SCOPE_SV_PRT,P3_SCOPE_SV_PRT</definedName>
    <definedName name="SCOPE_SV_PRT" localSheetId="36">[0]!P1_SCOPE_SV_PRT,[0]!P2_SCOPE_SV_PRT,[0]!P3_SCOPE_SV_PRT</definedName>
    <definedName name="SCOPE_SV_PRT" localSheetId="26">P1_SCOPE_SV_PRT,P2_SCOPE_SV_PRT,P3_SCOPE_SV_PRT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6</definedName>
    <definedName name="solver_nwt" hidden="1">1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tt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qrweqr" localSheetId="32" hidden="1">#REF!</definedName>
    <definedName name="wqrweqr" localSheetId="35" hidden="1">#REF!</definedName>
    <definedName name="wqrweqr" localSheetId="29" hidden="1">#REF!</definedName>
    <definedName name="wqrweqr" localSheetId="30" hidden="1">#REF!</definedName>
    <definedName name="wqrweqr" localSheetId="31" hidden="1">#REF!</definedName>
    <definedName name="wqrweqr" localSheetId="18" hidden="1">#REF!</definedName>
    <definedName name="wqrweqr" localSheetId="19" hidden="1">#REF!</definedName>
    <definedName name="wqrweqr" localSheetId="36" hidden="1">#REF!</definedName>
    <definedName name="wqrweqr" localSheetId="28" hidden="1">#REF!</definedName>
    <definedName name="wqrweqr" hidden="1">#REF!</definedName>
    <definedName name="wqw" localSheetId="32" hidden="1">#REF!</definedName>
    <definedName name="wqw" localSheetId="35" hidden="1">#REF!</definedName>
    <definedName name="wqw" localSheetId="29" hidden="1">#REF!</definedName>
    <definedName name="wqw" localSheetId="30" hidden="1">#REF!</definedName>
    <definedName name="wqw" localSheetId="31" hidden="1">#REF!</definedName>
    <definedName name="wqw" localSheetId="18" hidden="1">#REF!</definedName>
    <definedName name="wqw" localSheetId="19" hidden="1">#REF!</definedName>
    <definedName name="wqw" localSheetId="36" hidden="1">#REF!</definedName>
    <definedName name="wqw" localSheetId="28" hidden="1">#REF!</definedName>
    <definedName name="wqw" hidden="1">#REF!</definedName>
    <definedName name="wrn.ALL." localSheetId="18" hidden="1">{#N/A,#N/A,FALSE,"DCF";#N/A,#N/A,FALSE,"WACC";#N/A,#N/A,FALSE,"Sales_EBIT";#N/A,#N/A,FALSE,"Capex_Depreciation";#N/A,#N/A,FALSE,"WC";#N/A,#N/A,FALSE,"Interest";#N/A,#N/A,FALSE,"Assumptions"}</definedName>
    <definedName name="wrn.ALL." localSheetId="19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localSheetId="18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19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test." localSheetId="18" hidden="1">{"Valuation_Common",#N/A,FALSE,"Valuation"}</definedName>
    <definedName name="wrn.test." localSheetId="19" hidden="1">{"Valuation_Common",#N/A,FALSE,"Valuation"}</definedName>
    <definedName name="wrn.test." hidden="1">{"Valuation_Common",#N/A,FALSE,"Valuation"}</definedName>
    <definedName name="wrn.апрель.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localSheetId="18" hidden="1">{#N/A,#N/A,TRUE,"Лист2"}</definedName>
    <definedName name="wrn.ку." localSheetId="19" hidden="1">{#N/A,#N/A,TRUE,"Лист2"}</definedName>
    <definedName name="wrn.ку." hidden="1">{#N/A,#N/A,TRUE,"Лист2"}</definedName>
    <definedName name="wrn.Модель._.Интенсивника." localSheetId="18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19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localSheetId="18" hidden="1">{"Страница 1",#N/A,FALSE,"Модель Интенсивника";"Страница 3",#N/A,FALSE,"Модель Интенсивника"}</definedName>
    <definedName name="wrn.Модель._.Интенсивника._.стр._.1._.и._.3." localSheetId="19" hidden="1">{"Страница 1",#N/A,FALSE,"Модель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localSheetId="18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19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LRPARAMS_Currency" hidden="1">'[10]ПРИЛОЖЕНИЕ 2'!$D$6</definedName>
    <definedName name="XLRPARAMS_Name" hidden="1">'[10]ПРИЛОЖЕНИЕ 2'!$B$6</definedName>
    <definedName name="XLRPARAMS_Period" hidden="1">'[10]ПРИЛОЖЕНИЕ 2'!$C$6</definedName>
    <definedName name="yy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localSheetId="32" hidden="1">#REF!,#REF!,#REF!,#REF!,#REF!</definedName>
    <definedName name="Z_0DD4EB58_0647_11D5_A6F7_00508B654A95_.wvu.Cols" localSheetId="35" hidden="1">#REF!,#REF!,#REF!,#REF!,#REF!</definedName>
    <definedName name="Z_0DD4EB58_0647_11D5_A6F7_00508B654A95_.wvu.Cols" localSheetId="29" hidden="1">#REF!,#REF!,#REF!,#REF!,#REF!</definedName>
    <definedName name="Z_0DD4EB58_0647_11D5_A6F7_00508B654A95_.wvu.Cols" localSheetId="30" hidden="1">#REF!,#REF!,#REF!,#REF!,#REF!</definedName>
    <definedName name="Z_0DD4EB58_0647_11D5_A6F7_00508B654A95_.wvu.Cols" localSheetId="31" hidden="1">#REF!,#REF!,#REF!,#REF!,#REF!</definedName>
    <definedName name="Z_0DD4EB58_0647_11D5_A6F7_00508B654A95_.wvu.Cols" localSheetId="18" hidden="1">#REF!,#REF!,#REF!,#REF!,#REF!</definedName>
    <definedName name="Z_0DD4EB58_0647_11D5_A6F7_00508B654A95_.wvu.Cols" localSheetId="19" hidden="1">#REF!,#REF!,#REF!,#REF!,#REF!</definedName>
    <definedName name="Z_0DD4EB58_0647_11D5_A6F7_00508B654A95_.wvu.Cols" localSheetId="36" hidden="1">#REF!,#REF!,#REF!,#REF!,#REF!</definedName>
    <definedName name="Z_0DD4EB58_0647_11D5_A6F7_00508B654A95_.wvu.Cols" localSheetId="28" hidden="1">#REF!,#REF!,#REF!,#REF!,#REF!</definedName>
    <definedName name="Z_0DD4EB58_0647_11D5_A6F7_00508B654A95_.wvu.Cols" hidden="1">#REF!,#REF!,#REF!,#REF!,#REF!</definedName>
    <definedName name="Z_10435A81_C305_11D5_A6F8_009027BEE0E0_.wvu.Cols" localSheetId="32" hidden="1">#REF!,#REF!,#REF!</definedName>
    <definedName name="Z_10435A81_C305_11D5_A6F8_009027BEE0E0_.wvu.Cols" localSheetId="35" hidden="1">#REF!,#REF!,#REF!</definedName>
    <definedName name="Z_10435A81_C305_11D5_A6F8_009027BEE0E0_.wvu.Cols" localSheetId="29" hidden="1">#REF!,#REF!,#REF!</definedName>
    <definedName name="Z_10435A81_C305_11D5_A6F8_009027BEE0E0_.wvu.Cols" localSheetId="30" hidden="1">#REF!,#REF!,#REF!</definedName>
    <definedName name="Z_10435A81_C305_11D5_A6F8_009027BEE0E0_.wvu.Cols" localSheetId="31" hidden="1">#REF!,#REF!,#REF!</definedName>
    <definedName name="Z_10435A81_C305_11D5_A6F8_009027BEE0E0_.wvu.Cols" localSheetId="18" hidden="1">#REF!,#REF!,#REF!</definedName>
    <definedName name="Z_10435A81_C305_11D5_A6F8_009027BEE0E0_.wvu.Cols" localSheetId="19" hidden="1">#REF!,#REF!,#REF!</definedName>
    <definedName name="Z_10435A81_C305_11D5_A6F8_009027BEE0E0_.wvu.Cols" localSheetId="36" hidden="1">#REF!,#REF!,#REF!</definedName>
    <definedName name="Z_10435A81_C305_11D5_A6F8_009027BEE0E0_.wvu.Cols" localSheetId="28" hidden="1">#REF!,#REF!,#REF!</definedName>
    <definedName name="Z_10435A81_C305_11D5_A6F8_009027BEE0E0_.wvu.Cols" hidden="1">#REF!,#REF!,#REF!</definedName>
    <definedName name="Z_10435A81_C305_11D5_A6F8_009027BEE0E0_.wvu.FilterData" localSheetId="32" hidden="1">#REF!</definedName>
    <definedName name="Z_10435A81_C305_11D5_A6F8_009027BEE0E0_.wvu.FilterData" localSheetId="35" hidden="1">#REF!</definedName>
    <definedName name="Z_10435A81_C305_11D5_A6F8_009027BEE0E0_.wvu.FilterData" localSheetId="29" hidden="1">#REF!</definedName>
    <definedName name="Z_10435A81_C305_11D5_A6F8_009027BEE0E0_.wvu.FilterData" localSheetId="30" hidden="1">#REF!</definedName>
    <definedName name="Z_10435A81_C305_11D5_A6F8_009027BEE0E0_.wvu.FilterData" localSheetId="31" hidden="1">#REF!</definedName>
    <definedName name="Z_10435A81_C305_11D5_A6F8_009027BEE0E0_.wvu.FilterData" localSheetId="18" hidden="1">#REF!</definedName>
    <definedName name="Z_10435A81_C305_11D5_A6F8_009027BEE0E0_.wvu.FilterData" localSheetId="19" hidden="1">#REF!</definedName>
    <definedName name="Z_10435A81_C305_11D5_A6F8_009027BEE0E0_.wvu.FilterData" localSheetId="36" hidden="1">#REF!</definedName>
    <definedName name="Z_10435A81_C305_11D5_A6F8_009027BEE0E0_.wvu.FilterData" localSheetId="28" hidden="1">#REF!</definedName>
    <definedName name="Z_10435A81_C305_11D5_A6F8_009027BEE0E0_.wvu.FilterData" hidden="1">#REF!</definedName>
    <definedName name="Z_10435A81_C305_11D5_A6F8_009027BEE0E0_.wvu.PrintArea" localSheetId="32" hidden="1">#REF!</definedName>
    <definedName name="Z_10435A81_C305_11D5_A6F8_009027BEE0E0_.wvu.PrintArea" localSheetId="35" hidden="1">#REF!</definedName>
    <definedName name="Z_10435A81_C305_11D5_A6F8_009027BEE0E0_.wvu.PrintArea" localSheetId="29" hidden="1">#REF!</definedName>
    <definedName name="Z_10435A81_C305_11D5_A6F8_009027BEE0E0_.wvu.PrintArea" localSheetId="30" hidden="1">#REF!</definedName>
    <definedName name="Z_10435A81_C305_11D5_A6F8_009027BEE0E0_.wvu.PrintArea" localSheetId="31" hidden="1">#REF!</definedName>
    <definedName name="Z_10435A81_C305_11D5_A6F8_009027BEE0E0_.wvu.PrintArea" localSheetId="18" hidden="1">#REF!</definedName>
    <definedName name="Z_10435A81_C305_11D5_A6F8_009027BEE0E0_.wvu.PrintArea" localSheetId="19" hidden="1">#REF!</definedName>
    <definedName name="Z_10435A81_C305_11D5_A6F8_009027BEE0E0_.wvu.PrintArea" localSheetId="36" hidden="1">#REF!</definedName>
    <definedName name="Z_10435A81_C305_11D5_A6F8_009027BEE0E0_.wvu.PrintArea" localSheetId="28" hidden="1">#REF!</definedName>
    <definedName name="Z_10435A81_C305_11D5_A6F8_009027BEE0E0_.wvu.PrintArea" hidden="1">#REF!</definedName>
    <definedName name="Z_10435A81_C305_11D5_A6F8_009027BEE0E0_.wvu.PrintTitles" localSheetId="32" hidden="1">#REF!</definedName>
    <definedName name="Z_10435A81_C305_11D5_A6F8_009027BEE0E0_.wvu.PrintTitles" localSheetId="35" hidden="1">#REF!</definedName>
    <definedName name="Z_10435A81_C305_11D5_A6F8_009027BEE0E0_.wvu.PrintTitles" localSheetId="29" hidden="1">#REF!</definedName>
    <definedName name="Z_10435A81_C305_11D5_A6F8_009027BEE0E0_.wvu.PrintTitles" localSheetId="30" hidden="1">#REF!</definedName>
    <definedName name="Z_10435A81_C305_11D5_A6F8_009027BEE0E0_.wvu.PrintTitles" localSheetId="31" hidden="1">#REF!</definedName>
    <definedName name="Z_10435A81_C305_11D5_A6F8_009027BEE0E0_.wvu.PrintTitles" localSheetId="18" hidden="1">#REF!</definedName>
    <definedName name="Z_10435A81_C305_11D5_A6F8_009027BEE0E0_.wvu.PrintTitles" localSheetId="19" hidden="1">#REF!</definedName>
    <definedName name="Z_10435A81_C305_11D5_A6F8_009027BEE0E0_.wvu.PrintTitles" localSheetId="36" hidden="1">#REF!</definedName>
    <definedName name="Z_10435A81_C305_11D5_A6F8_009027BEE0E0_.wvu.PrintTitles" localSheetId="28" hidden="1">#REF!</definedName>
    <definedName name="Z_10435A81_C305_11D5_A6F8_009027BEE0E0_.wvu.PrintTitles" hidden="1">#REF!</definedName>
    <definedName name="Z_10435A81_C305_11D5_A6F8_009027BEE0E0_.wvu.Rows" localSheetId="32" hidden="1">#REF!,#REF!</definedName>
    <definedName name="Z_10435A81_C305_11D5_A6F8_009027BEE0E0_.wvu.Rows" localSheetId="35" hidden="1">#REF!,#REF!</definedName>
    <definedName name="Z_10435A81_C305_11D5_A6F8_009027BEE0E0_.wvu.Rows" localSheetId="29" hidden="1">#REF!,#REF!</definedName>
    <definedName name="Z_10435A81_C305_11D5_A6F8_009027BEE0E0_.wvu.Rows" localSheetId="30" hidden="1">#REF!,#REF!</definedName>
    <definedName name="Z_10435A81_C305_11D5_A6F8_009027BEE0E0_.wvu.Rows" localSheetId="31" hidden="1">#REF!,#REF!</definedName>
    <definedName name="Z_10435A81_C305_11D5_A6F8_009027BEE0E0_.wvu.Rows" localSheetId="18" hidden="1">#REF!,#REF!</definedName>
    <definedName name="Z_10435A81_C305_11D5_A6F8_009027BEE0E0_.wvu.Rows" localSheetId="19" hidden="1">#REF!,#REF!</definedName>
    <definedName name="Z_10435A81_C305_11D5_A6F8_009027BEE0E0_.wvu.Rows" localSheetId="36" hidden="1">#REF!,#REF!</definedName>
    <definedName name="Z_10435A81_C305_11D5_A6F8_009027BEE0E0_.wvu.Rows" localSheetId="28" hidden="1">#REF!,#REF!</definedName>
    <definedName name="Z_10435A81_C305_11D5_A6F8_009027BEE0E0_.wvu.Rows" hidden="1">#REF!,#REF!</definedName>
    <definedName name="Z_2804E4BB_ED21_11D4_A6F8_00508B654B8B_.wvu.Cols" localSheetId="32" hidden="1">#REF!,#REF!,#REF!</definedName>
    <definedName name="Z_2804E4BB_ED21_11D4_A6F8_00508B654B8B_.wvu.Cols" localSheetId="35" hidden="1">#REF!,#REF!,#REF!</definedName>
    <definedName name="Z_2804E4BB_ED21_11D4_A6F8_00508B654B8B_.wvu.Cols" localSheetId="29" hidden="1">#REF!,#REF!,#REF!</definedName>
    <definedName name="Z_2804E4BB_ED21_11D4_A6F8_00508B654B8B_.wvu.Cols" localSheetId="30" hidden="1">#REF!,#REF!,#REF!</definedName>
    <definedName name="Z_2804E4BB_ED21_11D4_A6F8_00508B654B8B_.wvu.Cols" localSheetId="31" hidden="1">#REF!,#REF!,#REF!</definedName>
    <definedName name="Z_2804E4BB_ED21_11D4_A6F8_00508B654B8B_.wvu.Cols" localSheetId="18" hidden="1">#REF!,#REF!,#REF!</definedName>
    <definedName name="Z_2804E4BB_ED21_11D4_A6F8_00508B654B8B_.wvu.Cols" localSheetId="19" hidden="1">#REF!,#REF!,#REF!</definedName>
    <definedName name="Z_2804E4BB_ED21_11D4_A6F8_00508B654B8B_.wvu.Cols" localSheetId="36" hidden="1">#REF!,#REF!,#REF!</definedName>
    <definedName name="Z_2804E4BB_ED21_11D4_A6F8_00508B654B8B_.wvu.Cols" localSheetId="28" hidden="1">#REF!,#REF!,#REF!</definedName>
    <definedName name="Z_2804E4BB_ED21_11D4_A6F8_00508B654B8B_.wvu.Cols" hidden="1">#REF!,#REF!,#REF!</definedName>
    <definedName name="Z_2804E4BB_ED21_11D4_A6F8_00508B654B8B_.wvu.FilterData" localSheetId="32" hidden="1">#REF!</definedName>
    <definedName name="Z_2804E4BB_ED21_11D4_A6F8_00508B654B8B_.wvu.FilterData" localSheetId="35" hidden="1">#REF!</definedName>
    <definedName name="Z_2804E4BB_ED21_11D4_A6F8_00508B654B8B_.wvu.FilterData" localSheetId="29" hidden="1">#REF!</definedName>
    <definedName name="Z_2804E4BB_ED21_11D4_A6F8_00508B654B8B_.wvu.FilterData" localSheetId="30" hidden="1">#REF!</definedName>
    <definedName name="Z_2804E4BB_ED21_11D4_A6F8_00508B654B8B_.wvu.FilterData" localSheetId="31" hidden="1">#REF!</definedName>
    <definedName name="Z_2804E4BB_ED21_11D4_A6F8_00508B654B8B_.wvu.FilterData" localSheetId="18" hidden="1">#REF!</definedName>
    <definedName name="Z_2804E4BB_ED21_11D4_A6F8_00508B654B8B_.wvu.FilterData" localSheetId="19" hidden="1">#REF!</definedName>
    <definedName name="Z_2804E4BB_ED21_11D4_A6F8_00508B654B8B_.wvu.FilterData" localSheetId="36" hidden="1">#REF!</definedName>
    <definedName name="Z_2804E4BB_ED21_11D4_A6F8_00508B654B8B_.wvu.FilterData" localSheetId="28" hidden="1">#REF!</definedName>
    <definedName name="Z_2804E4BB_ED21_11D4_A6F8_00508B654B8B_.wvu.FilterData" hidden="1">#REF!</definedName>
    <definedName name="Z_2804E4BB_ED21_11D4_A6F8_00508B654B8B_.wvu.PrintArea" localSheetId="32" hidden="1">#REF!</definedName>
    <definedName name="Z_2804E4BB_ED21_11D4_A6F8_00508B654B8B_.wvu.PrintArea" localSheetId="35" hidden="1">#REF!</definedName>
    <definedName name="Z_2804E4BB_ED21_11D4_A6F8_00508B654B8B_.wvu.PrintArea" localSheetId="29" hidden="1">#REF!</definedName>
    <definedName name="Z_2804E4BB_ED21_11D4_A6F8_00508B654B8B_.wvu.PrintArea" localSheetId="30" hidden="1">#REF!</definedName>
    <definedName name="Z_2804E4BB_ED21_11D4_A6F8_00508B654B8B_.wvu.PrintArea" localSheetId="31" hidden="1">#REF!</definedName>
    <definedName name="Z_2804E4BB_ED21_11D4_A6F8_00508B654B8B_.wvu.PrintArea" localSheetId="18" hidden="1">#REF!</definedName>
    <definedName name="Z_2804E4BB_ED21_11D4_A6F8_00508B654B8B_.wvu.PrintArea" localSheetId="19" hidden="1">#REF!</definedName>
    <definedName name="Z_2804E4BB_ED21_11D4_A6F8_00508B654B8B_.wvu.PrintArea" localSheetId="36" hidden="1">#REF!</definedName>
    <definedName name="Z_2804E4BB_ED21_11D4_A6F8_00508B654B8B_.wvu.PrintArea" localSheetId="28" hidden="1">#REF!</definedName>
    <definedName name="Z_2804E4BB_ED21_11D4_A6F8_00508B654B8B_.wvu.PrintArea" hidden="1">#REF!</definedName>
    <definedName name="Z_2804E4BB_ED21_11D4_A6F8_00508B654B8B_.wvu.Rows" localSheetId="32" hidden="1">#REF!,#REF!</definedName>
    <definedName name="Z_2804E4BB_ED21_11D4_A6F8_00508B654B8B_.wvu.Rows" localSheetId="35" hidden="1">#REF!,#REF!</definedName>
    <definedName name="Z_2804E4BB_ED21_11D4_A6F8_00508B654B8B_.wvu.Rows" localSheetId="29" hidden="1">#REF!,#REF!</definedName>
    <definedName name="Z_2804E4BB_ED21_11D4_A6F8_00508B654B8B_.wvu.Rows" localSheetId="30" hidden="1">#REF!,#REF!</definedName>
    <definedName name="Z_2804E4BB_ED21_11D4_A6F8_00508B654B8B_.wvu.Rows" localSheetId="31" hidden="1">#REF!,#REF!</definedName>
    <definedName name="Z_2804E4BB_ED21_11D4_A6F8_00508B654B8B_.wvu.Rows" localSheetId="18" hidden="1">#REF!,#REF!</definedName>
    <definedName name="Z_2804E4BB_ED21_11D4_A6F8_00508B654B8B_.wvu.Rows" localSheetId="19" hidden="1">#REF!,#REF!</definedName>
    <definedName name="Z_2804E4BB_ED21_11D4_A6F8_00508B654B8B_.wvu.Rows" localSheetId="36" hidden="1">#REF!,#REF!</definedName>
    <definedName name="Z_2804E4BB_ED21_11D4_A6F8_00508B654B8B_.wvu.Rows" localSheetId="28" hidden="1">#REF!,#REF!</definedName>
    <definedName name="Z_2804E4BB_ED21_11D4_A6F8_00508B654B8B_.wvu.Rows" hidden="1">#REF!,#REF!</definedName>
    <definedName name="Z_31E4AD08_B536_461B_968A_A35FD04F3581_.wvu.PrintArea" localSheetId="33" hidden="1">'Таб. 14 Пр. 6 2.1'!$A$3:$G$57</definedName>
    <definedName name="Z_31E4AD08_B536_461B_968A_A35FD04F3581_.wvu.PrintArea" localSheetId="35" hidden="1">'Таб. 16 Пр. 6 2.1 Факт'!$A$3:$G$57</definedName>
    <definedName name="Z_31E4AD08_B536_461B_968A_A35FD04F3581_.wvu.PrintArea" localSheetId="34" hidden="1">'Таб.15 Пр.6 2.2'!$C$3:$K$53</definedName>
    <definedName name="Z_31E4AD08_B536_461B_968A_A35FD04F3581_.wvu.PrintArea" localSheetId="36" hidden="1">'Таб.17 Пр.6 2.2 Факт'!$C$3:$K$53</definedName>
    <definedName name="Z_31E4AD08_B536_461B_968A_A35FD04F3581_.wvu.PrintTitles" localSheetId="33" hidden="1">'Таб. 14 Пр. 6 2.1'!$A:$B</definedName>
    <definedName name="Z_31E4AD08_B536_461B_968A_A35FD04F3581_.wvu.PrintTitles" localSheetId="35" hidden="1">'Таб. 16 Пр. 6 2.1 Факт'!$A:$B</definedName>
    <definedName name="Z_31E4AD08_B536_461B_968A_A35FD04F3581_.wvu.PrintTitles" localSheetId="34" hidden="1">'Таб.15 Пр.6 2.2'!$C:$D</definedName>
    <definedName name="Z_31E4AD08_B536_461B_968A_A35FD04F3581_.wvu.PrintTitles" localSheetId="36" hidden="1">'Таб.17 Пр.6 2.2 Факт'!$C:$D</definedName>
    <definedName name="Z_31E4AD08_B536_461B_968A_A35FD04F3581_.wvu.Rows" localSheetId="33" hidden="1">'Таб. 14 Пр. 6 2.1'!$24:$24</definedName>
    <definedName name="Z_31E4AD08_B536_461B_968A_A35FD04F3581_.wvu.Rows" localSheetId="35" hidden="1">'Таб. 16 Пр. 6 2.1 Факт'!$24:$24</definedName>
    <definedName name="Z_31E4AD08_B536_461B_968A_A35FD04F3581_.wvu.Rows" localSheetId="34" hidden="1">'Таб.15 Пр.6 2.2'!$20:$20</definedName>
    <definedName name="Z_31E4AD08_B536_461B_968A_A35FD04F3581_.wvu.Rows" localSheetId="36" hidden="1">'Таб.17 Пр.6 2.2 Факт'!$20:$20</definedName>
    <definedName name="Z_54D2BE98_848D_4F9C_B0F7_738E90419FBF_.wvu.Cols" localSheetId="33" hidden="1">'Таб. 14 Пр. 6 2.1'!$D:$G</definedName>
    <definedName name="Z_54D2BE98_848D_4F9C_B0F7_738E90419FBF_.wvu.Cols" localSheetId="35" hidden="1">'Таб. 16 Пр. 6 2.1 Факт'!$D:$G</definedName>
    <definedName name="Z_54D2BE98_848D_4F9C_B0F7_738E90419FBF_.wvu.PrintArea" localSheetId="33" hidden="1">'Таб. 14 Пр. 6 2.1'!$A$3:$G$57</definedName>
    <definedName name="Z_54D2BE98_848D_4F9C_B0F7_738E90419FBF_.wvu.PrintArea" localSheetId="35" hidden="1">'Таб. 16 Пр. 6 2.1 Факт'!$A$3:$G$57</definedName>
    <definedName name="Z_54D2BE98_848D_4F9C_B0F7_738E90419FBF_.wvu.PrintArea" localSheetId="34" hidden="1">'Таб.15 Пр.6 2.2'!$C$3:$K$53</definedName>
    <definedName name="Z_54D2BE98_848D_4F9C_B0F7_738E90419FBF_.wvu.PrintArea" localSheetId="36" hidden="1">'Таб.17 Пр.6 2.2 Факт'!$C$3:$K$53</definedName>
    <definedName name="Z_54D2BE98_848D_4F9C_B0F7_738E90419FBF_.wvu.PrintTitles" localSheetId="33" hidden="1">'Таб. 14 Пр. 6 2.1'!$A:$B</definedName>
    <definedName name="Z_54D2BE98_848D_4F9C_B0F7_738E90419FBF_.wvu.PrintTitles" localSheetId="35" hidden="1">'Таб. 16 Пр. 6 2.1 Факт'!$A:$B</definedName>
    <definedName name="Z_54D2BE98_848D_4F9C_B0F7_738E90419FBF_.wvu.PrintTitles" localSheetId="34" hidden="1">'Таб.15 Пр.6 2.2'!$C:$D</definedName>
    <definedName name="Z_54D2BE98_848D_4F9C_B0F7_738E90419FBF_.wvu.PrintTitles" localSheetId="36" hidden="1">'Таб.17 Пр.6 2.2 Факт'!$C:$D</definedName>
    <definedName name="Z_5A868EA0_ED63_11D4_A6F8_009027BEE0E0_.wvu.Cols" localSheetId="32" hidden="1">#REF!,#REF!,#REF!</definedName>
    <definedName name="Z_5A868EA0_ED63_11D4_A6F8_009027BEE0E0_.wvu.Cols" localSheetId="35" hidden="1">#REF!,#REF!,#REF!</definedName>
    <definedName name="Z_5A868EA0_ED63_11D4_A6F8_009027BEE0E0_.wvu.Cols" localSheetId="29" hidden="1">#REF!,#REF!,#REF!</definedName>
    <definedName name="Z_5A868EA0_ED63_11D4_A6F8_009027BEE0E0_.wvu.Cols" localSheetId="30" hidden="1">#REF!,#REF!,#REF!</definedName>
    <definedName name="Z_5A868EA0_ED63_11D4_A6F8_009027BEE0E0_.wvu.Cols" localSheetId="31" hidden="1">#REF!,#REF!,#REF!</definedName>
    <definedName name="Z_5A868EA0_ED63_11D4_A6F8_009027BEE0E0_.wvu.Cols" localSheetId="18" hidden="1">#REF!,#REF!,#REF!</definedName>
    <definedName name="Z_5A868EA0_ED63_11D4_A6F8_009027BEE0E0_.wvu.Cols" localSheetId="19" hidden="1">#REF!,#REF!,#REF!</definedName>
    <definedName name="Z_5A868EA0_ED63_11D4_A6F8_009027BEE0E0_.wvu.Cols" localSheetId="36" hidden="1">#REF!,#REF!,#REF!</definedName>
    <definedName name="Z_5A868EA0_ED63_11D4_A6F8_009027BEE0E0_.wvu.Cols" localSheetId="28" hidden="1">#REF!,#REF!,#REF!</definedName>
    <definedName name="Z_5A868EA0_ED63_11D4_A6F8_009027BEE0E0_.wvu.Cols" hidden="1">#REF!,#REF!,#REF!</definedName>
    <definedName name="Z_5A868EA0_ED63_11D4_A6F8_009027BEE0E0_.wvu.FilterData" localSheetId="32" hidden="1">#REF!</definedName>
    <definedName name="Z_5A868EA0_ED63_11D4_A6F8_009027BEE0E0_.wvu.FilterData" localSheetId="35" hidden="1">#REF!</definedName>
    <definedName name="Z_5A868EA0_ED63_11D4_A6F8_009027BEE0E0_.wvu.FilterData" localSheetId="29" hidden="1">#REF!</definedName>
    <definedName name="Z_5A868EA0_ED63_11D4_A6F8_009027BEE0E0_.wvu.FilterData" localSheetId="30" hidden="1">#REF!</definedName>
    <definedName name="Z_5A868EA0_ED63_11D4_A6F8_009027BEE0E0_.wvu.FilterData" localSheetId="31" hidden="1">#REF!</definedName>
    <definedName name="Z_5A868EA0_ED63_11D4_A6F8_009027BEE0E0_.wvu.FilterData" localSheetId="18" hidden="1">#REF!</definedName>
    <definedName name="Z_5A868EA0_ED63_11D4_A6F8_009027BEE0E0_.wvu.FilterData" localSheetId="19" hidden="1">#REF!</definedName>
    <definedName name="Z_5A868EA0_ED63_11D4_A6F8_009027BEE0E0_.wvu.FilterData" localSheetId="36" hidden="1">#REF!</definedName>
    <definedName name="Z_5A868EA0_ED63_11D4_A6F8_009027BEE0E0_.wvu.FilterData" localSheetId="28" hidden="1">#REF!</definedName>
    <definedName name="Z_5A868EA0_ED63_11D4_A6F8_009027BEE0E0_.wvu.FilterData" hidden="1">#REF!</definedName>
    <definedName name="Z_5A868EA0_ED63_11D4_A6F8_009027BEE0E0_.wvu.PrintArea" localSheetId="32" hidden="1">#REF!</definedName>
    <definedName name="Z_5A868EA0_ED63_11D4_A6F8_009027BEE0E0_.wvu.PrintArea" localSheetId="35" hidden="1">#REF!</definedName>
    <definedName name="Z_5A868EA0_ED63_11D4_A6F8_009027BEE0E0_.wvu.PrintArea" localSheetId="29" hidden="1">#REF!</definedName>
    <definedName name="Z_5A868EA0_ED63_11D4_A6F8_009027BEE0E0_.wvu.PrintArea" localSheetId="30" hidden="1">#REF!</definedName>
    <definedName name="Z_5A868EA0_ED63_11D4_A6F8_009027BEE0E0_.wvu.PrintArea" localSheetId="31" hidden="1">#REF!</definedName>
    <definedName name="Z_5A868EA0_ED63_11D4_A6F8_009027BEE0E0_.wvu.PrintArea" localSheetId="18" hidden="1">#REF!</definedName>
    <definedName name="Z_5A868EA0_ED63_11D4_A6F8_009027BEE0E0_.wvu.PrintArea" localSheetId="19" hidden="1">#REF!</definedName>
    <definedName name="Z_5A868EA0_ED63_11D4_A6F8_009027BEE0E0_.wvu.PrintArea" localSheetId="36" hidden="1">#REF!</definedName>
    <definedName name="Z_5A868EA0_ED63_11D4_A6F8_009027BEE0E0_.wvu.PrintArea" localSheetId="28" hidden="1">#REF!</definedName>
    <definedName name="Z_5A868EA0_ED63_11D4_A6F8_009027BEE0E0_.wvu.PrintArea" hidden="1">#REF!</definedName>
    <definedName name="Z_5A868EA0_ED63_11D4_A6F8_009027BEE0E0_.wvu.Rows" localSheetId="32" hidden="1">#REF!,#REF!</definedName>
    <definedName name="Z_5A868EA0_ED63_11D4_A6F8_009027BEE0E0_.wvu.Rows" localSheetId="35" hidden="1">#REF!,#REF!</definedName>
    <definedName name="Z_5A868EA0_ED63_11D4_A6F8_009027BEE0E0_.wvu.Rows" localSheetId="29" hidden="1">#REF!,#REF!</definedName>
    <definedName name="Z_5A868EA0_ED63_11D4_A6F8_009027BEE0E0_.wvu.Rows" localSheetId="30" hidden="1">#REF!,#REF!</definedName>
    <definedName name="Z_5A868EA0_ED63_11D4_A6F8_009027BEE0E0_.wvu.Rows" localSheetId="31" hidden="1">#REF!,#REF!</definedName>
    <definedName name="Z_5A868EA0_ED63_11D4_A6F8_009027BEE0E0_.wvu.Rows" localSheetId="18" hidden="1">#REF!,#REF!</definedName>
    <definedName name="Z_5A868EA0_ED63_11D4_A6F8_009027BEE0E0_.wvu.Rows" localSheetId="19" hidden="1">#REF!,#REF!</definedName>
    <definedName name="Z_5A868EA0_ED63_11D4_A6F8_009027BEE0E0_.wvu.Rows" localSheetId="36" hidden="1">#REF!,#REF!</definedName>
    <definedName name="Z_5A868EA0_ED63_11D4_A6F8_009027BEE0E0_.wvu.Rows" localSheetId="28" hidden="1">#REF!,#REF!</definedName>
    <definedName name="Z_5A868EA0_ED63_11D4_A6F8_009027BEE0E0_.wvu.Rows" hidden="1">#REF!,#REF!</definedName>
    <definedName name="Z_6E40955B_C2F5_11D5_A6F7_009027BEE7F1_.wvu.Cols" localSheetId="32" hidden="1">#REF!,#REF!,#REF!</definedName>
    <definedName name="Z_6E40955B_C2F5_11D5_A6F7_009027BEE7F1_.wvu.Cols" localSheetId="35" hidden="1">#REF!,#REF!,#REF!</definedName>
    <definedName name="Z_6E40955B_C2F5_11D5_A6F7_009027BEE7F1_.wvu.Cols" localSheetId="29" hidden="1">#REF!,#REF!,#REF!</definedName>
    <definedName name="Z_6E40955B_C2F5_11D5_A6F7_009027BEE7F1_.wvu.Cols" localSheetId="30" hidden="1">#REF!,#REF!,#REF!</definedName>
    <definedName name="Z_6E40955B_C2F5_11D5_A6F7_009027BEE7F1_.wvu.Cols" localSheetId="31" hidden="1">#REF!,#REF!,#REF!</definedName>
    <definedName name="Z_6E40955B_C2F5_11D5_A6F7_009027BEE7F1_.wvu.Cols" localSheetId="18" hidden="1">#REF!,#REF!,#REF!</definedName>
    <definedName name="Z_6E40955B_C2F5_11D5_A6F7_009027BEE7F1_.wvu.Cols" localSheetId="19" hidden="1">#REF!,#REF!,#REF!</definedName>
    <definedName name="Z_6E40955B_C2F5_11D5_A6F7_009027BEE7F1_.wvu.Cols" localSheetId="36" hidden="1">#REF!,#REF!,#REF!</definedName>
    <definedName name="Z_6E40955B_C2F5_11D5_A6F7_009027BEE7F1_.wvu.Cols" localSheetId="28" hidden="1">#REF!,#REF!,#REF!</definedName>
    <definedName name="Z_6E40955B_C2F5_11D5_A6F7_009027BEE7F1_.wvu.Cols" hidden="1">#REF!,#REF!,#REF!</definedName>
    <definedName name="Z_6E40955B_C2F5_11D5_A6F7_009027BEE7F1_.wvu.FilterData" localSheetId="32" hidden="1">#REF!</definedName>
    <definedName name="Z_6E40955B_C2F5_11D5_A6F7_009027BEE7F1_.wvu.FilterData" localSheetId="35" hidden="1">#REF!</definedName>
    <definedName name="Z_6E40955B_C2F5_11D5_A6F7_009027BEE7F1_.wvu.FilterData" localSheetId="29" hidden="1">#REF!</definedName>
    <definedName name="Z_6E40955B_C2F5_11D5_A6F7_009027BEE7F1_.wvu.FilterData" localSheetId="30" hidden="1">#REF!</definedName>
    <definedName name="Z_6E40955B_C2F5_11D5_A6F7_009027BEE7F1_.wvu.FilterData" localSheetId="31" hidden="1">#REF!</definedName>
    <definedName name="Z_6E40955B_C2F5_11D5_A6F7_009027BEE7F1_.wvu.FilterData" localSheetId="18" hidden="1">#REF!</definedName>
    <definedName name="Z_6E40955B_C2F5_11D5_A6F7_009027BEE7F1_.wvu.FilterData" localSheetId="19" hidden="1">#REF!</definedName>
    <definedName name="Z_6E40955B_C2F5_11D5_A6F7_009027BEE7F1_.wvu.FilterData" localSheetId="36" hidden="1">#REF!</definedName>
    <definedName name="Z_6E40955B_C2F5_11D5_A6F7_009027BEE7F1_.wvu.FilterData" localSheetId="28" hidden="1">#REF!</definedName>
    <definedName name="Z_6E40955B_C2F5_11D5_A6F7_009027BEE7F1_.wvu.FilterData" hidden="1">#REF!</definedName>
    <definedName name="Z_6E40955B_C2F5_11D5_A6F7_009027BEE7F1_.wvu.PrintArea" localSheetId="32" hidden="1">#REF!</definedName>
    <definedName name="Z_6E40955B_C2F5_11D5_A6F7_009027BEE7F1_.wvu.PrintArea" localSheetId="35" hidden="1">#REF!</definedName>
    <definedName name="Z_6E40955B_C2F5_11D5_A6F7_009027BEE7F1_.wvu.PrintArea" localSheetId="29" hidden="1">#REF!</definedName>
    <definedName name="Z_6E40955B_C2F5_11D5_A6F7_009027BEE7F1_.wvu.PrintArea" localSheetId="30" hidden="1">#REF!</definedName>
    <definedName name="Z_6E40955B_C2F5_11D5_A6F7_009027BEE7F1_.wvu.PrintArea" localSheetId="31" hidden="1">#REF!</definedName>
    <definedName name="Z_6E40955B_C2F5_11D5_A6F7_009027BEE7F1_.wvu.PrintArea" localSheetId="18" hidden="1">#REF!</definedName>
    <definedName name="Z_6E40955B_C2F5_11D5_A6F7_009027BEE7F1_.wvu.PrintArea" localSheetId="19" hidden="1">#REF!</definedName>
    <definedName name="Z_6E40955B_C2F5_11D5_A6F7_009027BEE7F1_.wvu.PrintArea" localSheetId="36" hidden="1">#REF!</definedName>
    <definedName name="Z_6E40955B_C2F5_11D5_A6F7_009027BEE7F1_.wvu.PrintArea" localSheetId="28" hidden="1">#REF!</definedName>
    <definedName name="Z_6E40955B_C2F5_11D5_A6F7_009027BEE7F1_.wvu.PrintArea" hidden="1">#REF!</definedName>
    <definedName name="Z_6E40955B_C2F5_11D5_A6F7_009027BEE7F1_.wvu.PrintTitles" localSheetId="32" hidden="1">#REF!</definedName>
    <definedName name="Z_6E40955B_C2F5_11D5_A6F7_009027BEE7F1_.wvu.PrintTitles" localSheetId="35" hidden="1">#REF!</definedName>
    <definedName name="Z_6E40955B_C2F5_11D5_A6F7_009027BEE7F1_.wvu.PrintTitles" localSheetId="29" hidden="1">#REF!</definedName>
    <definedName name="Z_6E40955B_C2F5_11D5_A6F7_009027BEE7F1_.wvu.PrintTitles" localSheetId="30" hidden="1">#REF!</definedName>
    <definedName name="Z_6E40955B_C2F5_11D5_A6F7_009027BEE7F1_.wvu.PrintTitles" localSheetId="31" hidden="1">#REF!</definedName>
    <definedName name="Z_6E40955B_C2F5_11D5_A6F7_009027BEE7F1_.wvu.PrintTitles" localSheetId="18" hidden="1">#REF!</definedName>
    <definedName name="Z_6E40955B_C2F5_11D5_A6F7_009027BEE7F1_.wvu.PrintTitles" localSheetId="19" hidden="1">#REF!</definedName>
    <definedName name="Z_6E40955B_C2F5_11D5_A6F7_009027BEE7F1_.wvu.PrintTitles" localSheetId="36" hidden="1">#REF!</definedName>
    <definedName name="Z_6E40955B_C2F5_11D5_A6F7_009027BEE7F1_.wvu.PrintTitles" localSheetId="28" hidden="1">#REF!</definedName>
    <definedName name="Z_6E40955B_C2F5_11D5_A6F7_009027BEE7F1_.wvu.PrintTitles" hidden="1">#REF!</definedName>
    <definedName name="Z_6E40955B_C2F5_11D5_A6F7_009027BEE7F1_.wvu.Rows" localSheetId="32" hidden="1">#REF!,#REF!</definedName>
    <definedName name="Z_6E40955B_C2F5_11D5_A6F7_009027BEE7F1_.wvu.Rows" localSheetId="35" hidden="1">#REF!,#REF!</definedName>
    <definedName name="Z_6E40955B_C2F5_11D5_A6F7_009027BEE7F1_.wvu.Rows" localSheetId="29" hidden="1">#REF!,#REF!</definedName>
    <definedName name="Z_6E40955B_C2F5_11D5_A6F7_009027BEE7F1_.wvu.Rows" localSheetId="30" hidden="1">#REF!,#REF!</definedName>
    <definedName name="Z_6E40955B_C2F5_11D5_A6F7_009027BEE7F1_.wvu.Rows" localSheetId="31" hidden="1">#REF!,#REF!</definedName>
    <definedName name="Z_6E40955B_C2F5_11D5_A6F7_009027BEE7F1_.wvu.Rows" localSheetId="18" hidden="1">#REF!,#REF!</definedName>
    <definedName name="Z_6E40955B_C2F5_11D5_A6F7_009027BEE7F1_.wvu.Rows" localSheetId="19" hidden="1">#REF!,#REF!</definedName>
    <definedName name="Z_6E40955B_C2F5_11D5_A6F7_009027BEE7F1_.wvu.Rows" localSheetId="36" hidden="1">#REF!,#REF!</definedName>
    <definedName name="Z_6E40955B_C2F5_11D5_A6F7_009027BEE7F1_.wvu.Rows" localSheetId="28" hidden="1">#REF!,#REF!</definedName>
    <definedName name="Z_6E40955B_C2F5_11D5_A6F7_009027BEE7F1_.wvu.Rows" hidden="1">#REF!,#REF!</definedName>
    <definedName name="Z_901DD601_3312_11D5_8F89_00010215A1CA_.wvu.Rows" localSheetId="32" hidden="1">#REF!,#REF!</definedName>
    <definedName name="Z_901DD601_3312_11D5_8F89_00010215A1CA_.wvu.Rows" localSheetId="35" hidden="1">#REF!,#REF!</definedName>
    <definedName name="Z_901DD601_3312_11D5_8F89_00010215A1CA_.wvu.Rows" localSheetId="29" hidden="1">#REF!,#REF!</definedName>
    <definedName name="Z_901DD601_3312_11D5_8F89_00010215A1CA_.wvu.Rows" localSheetId="30" hidden="1">#REF!,#REF!</definedName>
    <definedName name="Z_901DD601_3312_11D5_8F89_00010215A1CA_.wvu.Rows" localSheetId="31" hidden="1">#REF!,#REF!</definedName>
    <definedName name="Z_901DD601_3312_11D5_8F89_00010215A1CA_.wvu.Rows" localSheetId="18" hidden="1">#REF!,#REF!</definedName>
    <definedName name="Z_901DD601_3312_11D5_8F89_00010215A1CA_.wvu.Rows" localSheetId="19" hidden="1">#REF!,#REF!</definedName>
    <definedName name="Z_901DD601_3312_11D5_8F89_00010215A1CA_.wvu.Rows" localSheetId="36" hidden="1">#REF!,#REF!</definedName>
    <definedName name="Z_901DD601_3312_11D5_8F89_00010215A1CA_.wvu.Rows" localSheetId="28" hidden="1">#REF!,#REF!</definedName>
    <definedName name="Z_901DD601_3312_11D5_8F89_00010215A1CA_.wvu.Rows" hidden="1">#REF!,#REF!</definedName>
    <definedName name="Z_A158D6E1_ED44_11D4_A6F7_00508B654028_.wvu.Cols" localSheetId="32" hidden="1">#REF!,#REF!</definedName>
    <definedName name="Z_A158D6E1_ED44_11D4_A6F7_00508B654028_.wvu.Cols" localSheetId="35" hidden="1">#REF!,#REF!</definedName>
    <definedName name="Z_A158D6E1_ED44_11D4_A6F7_00508B654028_.wvu.Cols" localSheetId="29" hidden="1">#REF!,#REF!</definedName>
    <definedName name="Z_A158D6E1_ED44_11D4_A6F7_00508B654028_.wvu.Cols" localSheetId="30" hidden="1">#REF!,#REF!</definedName>
    <definedName name="Z_A158D6E1_ED44_11D4_A6F7_00508B654028_.wvu.Cols" localSheetId="31" hidden="1">#REF!,#REF!</definedName>
    <definedName name="Z_A158D6E1_ED44_11D4_A6F7_00508B654028_.wvu.Cols" localSheetId="18" hidden="1">#REF!,#REF!</definedName>
    <definedName name="Z_A158D6E1_ED44_11D4_A6F7_00508B654028_.wvu.Cols" localSheetId="19" hidden="1">#REF!,#REF!</definedName>
    <definedName name="Z_A158D6E1_ED44_11D4_A6F7_00508B654028_.wvu.Cols" localSheetId="36" hidden="1">#REF!,#REF!</definedName>
    <definedName name="Z_A158D6E1_ED44_11D4_A6F7_00508B654028_.wvu.Cols" localSheetId="28" hidden="1">#REF!,#REF!</definedName>
    <definedName name="Z_A158D6E1_ED44_11D4_A6F7_00508B654028_.wvu.Cols" hidden="1">#REF!,#REF!</definedName>
    <definedName name="Z_A158D6E1_ED44_11D4_A6F7_00508B654028_.wvu.FilterData" localSheetId="32" hidden="1">#REF!</definedName>
    <definedName name="Z_A158D6E1_ED44_11D4_A6F7_00508B654028_.wvu.FilterData" localSheetId="35" hidden="1">#REF!</definedName>
    <definedName name="Z_A158D6E1_ED44_11D4_A6F7_00508B654028_.wvu.FilterData" localSheetId="29" hidden="1">#REF!</definedName>
    <definedName name="Z_A158D6E1_ED44_11D4_A6F7_00508B654028_.wvu.FilterData" localSheetId="30" hidden="1">#REF!</definedName>
    <definedName name="Z_A158D6E1_ED44_11D4_A6F7_00508B654028_.wvu.FilterData" localSheetId="31" hidden="1">#REF!</definedName>
    <definedName name="Z_A158D6E1_ED44_11D4_A6F7_00508B654028_.wvu.FilterData" localSheetId="18" hidden="1">#REF!</definedName>
    <definedName name="Z_A158D6E1_ED44_11D4_A6F7_00508B654028_.wvu.FilterData" localSheetId="19" hidden="1">#REF!</definedName>
    <definedName name="Z_A158D6E1_ED44_11D4_A6F7_00508B654028_.wvu.FilterData" localSheetId="36" hidden="1">#REF!</definedName>
    <definedName name="Z_A158D6E1_ED44_11D4_A6F7_00508B654028_.wvu.FilterData" localSheetId="28" hidden="1">#REF!</definedName>
    <definedName name="Z_A158D6E1_ED44_11D4_A6F7_00508B654028_.wvu.FilterData" hidden="1">#REF!</definedName>
    <definedName name="Z_A158D6E1_ED44_11D4_A6F7_00508B654028_.wvu.PrintArea" localSheetId="32" hidden="1">#REF!</definedName>
    <definedName name="Z_A158D6E1_ED44_11D4_A6F7_00508B654028_.wvu.PrintArea" localSheetId="35" hidden="1">#REF!</definedName>
    <definedName name="Z_A158D6E1_ED44_11D4_A6F7_00508B654028_.wvu.PrintArea" localSheetId="29" hidden="1">#REF!</definedName>
    <definedName name="Z_A158D6E1_ED44_11D4_A6F7_00508B654028_.wvu.PrintArea" localSheetId="30" hidden="1">#REF!</definedName>
    <definedName name="Z_A158D6E1_ED44_11D4_A6F7_00508B654028_.wvu.PrintArea" localSheetId="31" hidden="1">#REF!</definedName>
    <definedName name="Z_A158D6E1_ED44_11D4_A6F7_00508B654028_.wvu.PrintArea" localSheetId="18" hidden="1">#REF!</definedName>
    <definedName name="Z_A158D6E1_ED44_11D4_A6F7_00508B654028_.wvu.PrintArea" localSheetId="19" hidden="1">#REF!</definedName>
    <definedName name="Z_A158D6E1_ED44_11D4_A6F7_00508B654028_.wvu.PrintArea" localSheetId="36" hidden="1">#REF!</definedName>
    <definedName name="Z_A158D6E1_ED44_11D4_A6F7_00508B654028_.wvu.PrintArea" localSheetId="28" hidden="1">#REF!</definedName>
    <definedName name="Z_A158D6E1_ED44_11D4_A6F7_00508B654028_.wvu.PrintArea" hidden="1">#REF!</definedName>
    <definedName name="Z_A158D6E1_ED44_11D4_A6F7_00508B654028_.wvu.Rows" localSheetId="32" hidden="1">#REF!,#REF!</definedName>
    <definedName name="Z_A158D6E1_ED44_11D4_A6F7_00508B654028_.wvu.Rows" localSheetId="35" hidden="1">#REF!,#REF!</definedName>
    <definedName name="Z_A158D6E1_ED44_11D4_A6F7_00508B654028_.wvu.Rows" localSheetId="29" hidden="1">#REF!,#REF!</definedName>
    <definedName name="Z_A158D6E1_ED44_11D4_A6F7_00508B654028_.wvu.Rows" localSheetId="30" hidden="1">#REF!,#REF!</definedName>
    <definedName name="Z_A158D6E1_ED44_11D4_A6F7_00508B654028_.wvu.Rows" localSheetId="31" hidden="1">#REF!,#REF!</definedName>
    <definedName name="Z_A158D6E1_ED44_11D4_A6F7_00508B654028_.wvu.Rows" localSheetId="18" hidden="1">#REF!,#REF!</definedName>
    <definedName name="Z_A158D6E1_ED44_11D4_A6F7_00508B654028_.wvu.Rows" localSheetId="19" hidden="1">#REF!,#REF!</definedName>
    <definedName name="Z_A158D6E1_ED44_11D4_A6F7_00508B654028_.wvu.Rows" localSheetId="36" hidden="1">#REF!,#REF!</definedName>
    <definedName name="Z_A158D6E1_ED44_11D4_A6F7_00508B654028_.wvu.Rows" localSheetId="28" hidden="1">#REF!,#REF!</definedName>
    <definedName name="Z_A158D6E1_ED44_11D4_A6F7_00508B654028_.wvu.Rows" hidden="1">#REF!,#REF!</definedName>
    <definedName name="Z_ADA92181_C3E4_11D5_A6F7_00508B6A7686_.wvu.Cols" localSheetId="32" hidden="1">#REF!,#REF!,#REF!</definedName>
    <definedName name="Z_ADA92181_C3E4_11D5_A6F7_00508B6A7686_.wvu.Cols" localSheetId="35" hidden="1">#REF!,#REF!,#REF!</definedName>
    <definedName name="Z_ADA92181_C3E4_11D5_A6F7_00508B6A7686_.wvu.Cols" localSheetId="29" hidden="1">#REF!,#REF!,#REF!</definedName>
    <definedName name="Z_ADA92181_C3E4_11D5_A6F7_00508B6A7686_.wvu.Cols" localSheetId="30" hidden="1">#REF!,#REF!,#REF!</definedName>
    <definedName name="Z_ADA92181_C3E4_11D5_A6F7_00508B6A7686_.wvu.Cols" localSheetId="31" hidden="1">#REF!,#REF!,#REF!</definedName>
    <definedName name="Z_ADA92181_C3E4_11D5_A6F7_00508B6A7686_.wvu.Cols" localSheetId="18" hidden="1">#REF!,#REF!,#REF!</definedName>
    <definedName name="Z_ADA92181_C3E4_11D5_A6F7_00508B6A7686_.wvu.Cols" localSheetId="19" hidden="1">#REF!,#REF!,#REF!</definedName>
    <definedName name="Z_ADA92181_C3E4_11D5_A6F7_00508B6A7686_.wvu.Cols" localSheetId="36" hidden="1">#REF!,#REF!,#REF!</definedName>
    <definedName name="Z_ADA92181_C3E4_11D5_A6F7_00508B6A7686_.wvu.Cols" localSheetId="28" hidden="1">#REF!,#REF!,#REF!</definedName>
    <definedName name="Z_ADA92181_C3E4_11D5_A6F7_00508B6A7686_.wvu.Cols" hidden="1">#REF!,#REF!,#REF!</definedName>
    <definedName name="Z_ADA92181_C3E4_11D5_A6F7_00508B6A7686_.wvu.FilterData" localSheetId="32" hidden="1">#REF!</definedName>
    <definedName name="Z_ADA92181_C3E4_11D5_A6F7_00508B6A7686_.wvu.FilterData" localSheetId="35" hidden="1">#REF!</definedName>
    <definedName name="Z_ADA92181_C3E4_11D5_A6F7_00508B6A7686_.wvu.FilterData" localSheetId="29" hidden="1">#REF!</definedName>
    <definedName name="Z_ADA92181_C3E4_11D5_A6F7_00508B6A7686_.wvu.FilterData" localSheetId="30" hidden="1">#REF!</definedName>
    <definedName name="Z_ADA92181_C3E4_11D5_A6F7_00508B6A7686_.wvu.FilterData" localSheetId="31" hidden="1">#REF!</definedName>
    <definedName name="Z_ADA92181_C3E4_11D5_A6F7_00508B6A7686_.wvu.FilterData" localSheetId="18" hidden="1">#REF!</definedName>
    <definedName name="Z_ADA92181_C3E4_11D5_A6F7_00508B6A7686_.wvu.FilterData" localSheetId="19" hidden="1">#REF!</definedName>
    <definedName name="Z_ADA92181_C3E4_11D5_A6F7_00508B6A7686_.wvu.FilterData" localSheetId="36" hidden="1">#REF!</definedName>
    <definedName name="Z_ADA92181_C3E4_11D5_A6F7_00508B6A7686_.wvu.FilterData" localSheetId="28" hidden="1">#REF!</definedName>
    <definedName name="Z_ADA92181_C3E4_11D5_A6F7_00508B6A7686_.wvu.FilterData" hidden="1">#REF!</definedName>
    <definedName name="Z_ADA92181_C3E4_11D5_A6F7_00508B6A7686_.wvu.PrintArea" localSheetId="32" hidden="1">#REF!</definedName>
    <definedName name="Z_ADA92181_C3E4_11D5_A6F7_00508B6A7686_.wvu.PrintArea" localSheetId="35" hidden="1">#REF!</definedName>
    <definedName name="Z_ADA92181_C3E4_11D5_A6F7_00508B6A7686_.wvu.PrintArea" localSheetId="29" hidden="1">#REF!</definedName>
    <definedName name="Z_ADA92181_C3E4_11D5_A6F7_00508B6A7686_.wvu.PrintArea" localSheetId="30" hidden="1">#REF!</definedName>
    <definedName name="Z_ADA92181_C3E4_11D5_A6F7_00508B6A7686_.wvu.PrintArea" localSheetId="31" hidden="1">#REF!</definedName>
    <definedName name="Z_ADA92181_C3E4_11D5_A6F7_00508B6A7686_.wvu.PrintArea" localSheetId="18" hidden="1">#REF!</definedName>
    <definedName name="Z_ADA92181_C3E4_11D5_A6F7_00508B6A7686_.wvu.PrintArea" localSheetId="19" hidden="1">#REF!</definedName>
    <definedName name="Z_ADA92181_C3E4_11D5_A6F7_00508B6A7686_.wvu.PrintArea" localSheetId="36" hidden="1">#REF!</definedName>
    <definedName name="Z_ADA92181_C3E4_11D5_A6F7_00508B6A7686_.wvu.PrintArea" localSheetId="28" hidden="1">#REF!</definedName>
    <definedName name="Z_ADA92181_C3E4_11D5_A6F7_00508B6A7686_.wvu.PrintArea" hidden="1">#REF!</definedName>
    <definedName name="Z_ADA92181_C3E4_11D5_A6F7_00508B6A7686_.wvu.PrintTitles" localSheetId="32" hidden="1">#REF!</definedName>
    <definedName name="Z_ADA92181_C3E4_11D5_A6F7_00508B6A7686_.wvu.PrintTitles" localSheetId="35" hidden="1">#REF!</definedName>
    <definedName name="Z_ADA92181_C3E4_11D5_A6F7_00508B6A7686_.wvu.PrintTitles" localSheetId="29" hidden="1">#REF!</definedName>
    <definedName name="Z_ADA92181_C3E4_11D5_A6F7_00508B6A7686_.wvu.PrintTitles" localSheetId="30" hidden="1">#REF!</definedName>
    <definedName name="Z_ADA92181_C3E4_11D5_A6F7_00508B6A7686_.wvu.PrintTitles" localSheetId="31" hidden="1">#REF!</definedName>
    <definedName name="Z_ADA92181_C3E4_11D5_A6F7_00508B6A7686_.wvu.PrintTitles" localSheetId="18" hidden="1">#REF!</definedName>
    <definedName name="Z_ADA92181_C3E4_11D5_A6F7_00508B6A7686_.wvu.PrintTitles" localSheetId="19" hidden="1">#REF!</definedName>
    <definedName name="Z_ADA92181_C3E4_11D5_A6F7_00508B6A7686_.wvu.PrintTitles" localSheetId="36" hidden="1">#REF!</definedName>
    <definedName name="Z_ADA92181_C3E4_11D5_A6F7_00508B6A7686_.wvu.PrintTitles" localSheetId="28" hidden="1">#REF!</definedName>
    <definedName name="Z_ADA92181_C3E4_11D5_A6F7_00508B6A7686_.wvu.PrintTitles" hidden="1">#REF!</definedName>
    <definedName name="Z_ADA92181_C3E4_11D5_A6F7_00508B6A7686_.wvu.Rows" localSheetId="32" hidden="1">#REF!,#REF!</definedName>
    <definedName name="Z_ADA92181_C3E4_11D5_A6F7_00508B6A7686_.wvu.Rows" localSheetId="35" hidden="1">#REF!,#REF!</definedName>
    <definedName name="Z_ADA92181_C3E4_11D5_A6F7_00508B6A7686_.wvu.Rows" localSheetId="29" hidden="1">#REF!,#REF!</definedName>
    <definedName name="Z_ADA92181_C3E4_11D5_A6F7_00508B6A7686_.wvu.Rows" localSheetId="30" hidden="1">#REF!,#REF!</definedName>
    <definedName name="Z_ADA92181_C3E4_11D5_A6F7_00508B6A7686_.wvu.Rows" localSheetId="31" hidden="1">#REF!,#REF!</definedName>
    <definedName name="Z_ADA92181_C3E4_11D5_A6F7_00508B6A7686_.wvu.Rows" localSheetId="18" hidden="1">#REF!,#REF!</definedName>
    <definedName name="Z_ADA92181_C3E4_11D5_A6F7_00508B6A7686_.wvu.Rows" localSheetId="19" hidden="1">#REF!,#REF!</definedName>
    <definedName name="Z_ADA92181_C3E4_11D5_A6F7_00508B6A7686_.wvu.Rows" localSheetId="36" hidden="1">#REF!,#REF!</definedName>
    <definedName name="Z_ADA92181_C3E4_11D5_A6F7_00508B6A7686_.wvu.Rows" localSheetId="28" hidden="1">#REF!,#REF!</definedName>
    <definedName name="Z_ADA92181_C3E4_11D5_A6F7_00508B6A7686_.wvu.Rows" hidden="1">#REF!,#REF!</definedName>
    <definedName name="Z_D4FBBAF2_ED2F_11D4_A6F7_00508B6540C5_.wvu.FilterData" localSheetId="32" hidden="1">#REF!</definedName>
    <definedName name="Z_D4FBBAF2_ED2F_11D4_A6F7_00508B6540C5_.wvu.FilterData" localSheetId="35" hidden="1">#REF!</definedName>
    <definedName name="Z_D4FBBAF2_ED2F_11D4_A6F7_00508B6540C5_.wvu.FilterData" localSheetId="29" hidden="1">#REF!</definedName>
    <definedName name="Z_D4FBBAF2_ED2F_11D4_A6F7_00508B6540C5_.wvu.FilterData" localSheetId="30" hidden="1">#REF!</definedName>
    <definedName name="Z_D4FBBAF2_ED2F_11D4_A6F7_00508B6540C5_.wvu.FilterData" localSheetId="31" hidden="1">#REF!</definedName>
    <definedName name="Z_D4FBBAF2_ED2F_11D4_A6F7_00508B6540C5_.wvu.FilterData" localSheetId="18" hidden="1">#REF!</definedName>
    <definedName name="Z_D4FBBAF2_ED2F_11D4_A6F7_00508B6540C5_.wvu.FilterData" localSheetId="19" hidden="1">#REF!</definedName>
    <definedName name="Z_D4FBBAF2_ED2F_11D4_A6F7_00508B6540C5_.wvu.FilterData" localSheetId="36" hidden="1">#REF!</definedName>
    <definedName name="Z_D4FBBAF2_ED2F_11D4_A6F7_00508B6540C5_.wvu.FilterData" localSheetId="28" hidden="1">#REF!</definedName>
    <definedName name="Z_D4FBBAF2_ED2F_11D4_A6F7_00508B6540C5_.wvu.FilterData" hidden="1">#REF!</definedName>
    <definedName name="Z_D9E68341_C2F0_11D5_A6F7_00508B6540C5_.wvu.Cols" localSheetId="32" hidden="1">#REF!,#REF!,#REF!</definedName>
    <definedName name="Z_D9E68341_C2F0_11D5_A6F7_00508B6540C5_.wvu.Cols" localSheetId="35" hidden="1">#REF!,#REF!,#REF!</definedName>
    <definedName name="Z_D9E68341_C2F0_11D5_A6F7_00508B6540C5_.wvu.Cols" localSheetId="29" hidden="1">#REF!,#REF!,#REF!</definedName>
    <definedName name="Z_D9E68341_C2F0_11D5_A6F7_00508B6540C5_.wvu.Cols" localSheetId="30" hidden="1">#REF!,#REF!,#REF!</definedName>
    <definedName name="Z_D9E68341_C2F0_11D5_A6F7_00508B6540C5_.wvu.Cols" localSheetId="31" hidden="1">#REF!,#REF!,#REF!</definedName>
    <definedName name="Z_D9E68341_C2F0_11D5_A6F7_00508B6540C5_.wvu.Cols" localSheetId="18" hidden="1">#REF!,#REF!,#REF!</definedName>
    <definedName name="Z_D9E68341_C2F0_11D5_A6F7_00508B6540C5_.wvu.Cols" localSheetId="19" hidden="1">#REF!,#REF!,#REF!</definedName>
    <definedName name="Z_D9E68341_C2F0_11D5_A6F7_00508B6540C5_.wvu.Cols" localSheetId="36" hidden="1">#REF!,#REF!,#REF!</definedName>
    <definedName name="Z_D9E68341_C2F0_11D5_A6F7_00508B6540C5_.wvu.Cols" localSheetId="28" hidden="1">#REF!,#REF!,#REF!</definedName>
    <definedName name="Z_D9E68341_C2F0_11D5_A6F7_00508B6540C5_.wvu.Cols" hidden="1">#REF!,#REF!,#REF!</definedName>
    <definedName name="Z_D9E68341_C2F0_11D5_A6F7_00508B6540C5_.wvu.FilterData" localSheetId="32" hidden="1">#REF!</definedName>
    <definedName name="Z_D9E68341_C2F0_11D5_A6F7_00508B6540C5_.wvu.FilterData" localSheetId="35" hidden="1">#REF!</definedName>
    <definedName name="Z_D9E68341_C2F0_11D5_A6F7_00508B6540C5_.wvu.FilterData" localSheetId="29" hidden="1">#REF!</definedName>
    <definedName name="Z_D9E68341_C2F0_11D5_A6F7_00508B6540C5_.wvu.FilterData" localSheetId="30" hidden="1">#REF!</definedName>
    <definedName name="Z_D9E68341_C2F0_11D5_A6F7_00508B6540C5_.wvu.FilterData" localSheetId="31" hidden="1">#REF!</definedName>
    <definedName name="Z_D9E68341_C2F0_11D5_A6F7_00508B6540C5_.wvu.FilterData" localSheetId="18" hidden="1">#REF!</definedName>
    <definedName name="Z_D9E68341_C2F0_11D5_A6F7_00508B6540C5_.wvu.FilterData" localSheetId="19" hidden="1">#REF!</definedName>
    <definedName name="Z_D9E68341_C2F0_11D5_A6F7_00508B6540C5_.wvu.FilterData" localSheetId="36" hidden="1">#REF!</definedName>
    <definedName name="Z_D9E68341_C2F0_11D5_A6F7_00508B6540C5_.wvu.FilterData" localSheetId="28" hidden="1">#REF!</definedName>
    <definedName name="Z_D9E68341_C2F0_11D5_A6F7_00508B6540C5_.wvu.FilterData" hidden="1">#REF!</definedName>
    <definedName name="Z_D9E68341_C2F0_11D5_A6F7_00508B6540C5_.wvu.PrintArea" localSheetId="32" hidden="1">#REF!</definedName>
    <definedName name="Z_D9E68341_C2F0_11D5_A6F7_00508B6540C5_.wvu.PrintArea" localSheetId="35" hidden="1">#REF!</definedName>
    <definedName name="Z_D9E68341_C2F0_11D5_A6F7_00508B6540C5_.wvu.PrintArea" localSheetId="29" hidden="1">#REF!</definedName>
    <definedName name="Z_D9E68341_C2F0_11D5_A6F7_00508B6540C5_.wvu.PrintArea" localSheetId="30" hidden="1">#REF!</definedName>
    <definedName name="Z_D9E68341_C2F0_11D5_A6F7_00508B6540C5_.wvu.PrintArea" localSheetId="31" hidden="1">#REF!</definedName>
    <definedName name="Z_D9E68341_C2F0_11D5_A6F7_00508B6540C5_.wvu.PrintArea" localSheetId="18" hidden="1">#REF!</definedName>
    <definedName name="Z_D9E68341_C2F0_11D5_A6F7_00508B6540C5_.wvu.PrintArea" localSheetId="19" hidden="1">#REF!</definedName>
    <definedName name="Z_D9E68341_C2F0_11D5_A6F7_00508B6540C5_.wvu.PrintArea" localSheetId="36" hidden="1">#REF!</definedName>
    <definedName name="Z_D9E68341_C2F0_11D5_A6F7_00508B6540C5_.wvu.PrintArea" localSheetId="28" hidden="1">#REF!</definedName>
    <definedName name="Z_D9E68341_C2F0_11D5_A6F7_00508B6540C5_.wvu.PrintArea" hidden="1">#REF!</definedName>
    <definedName name="Z_D9E68341_C2F0_11D5_A6F7_00508B6540C5_.wvu.PrintTitles" localSheetId="32" hidden="1">#REF!</definedName>
    <definedName name="Z_D9E68341_C2F0_11D5_A6F7_00508B6540C5_.wvu.PrintTitles" localSheetId="35" hidden="1">#REF!</definedName>
    <definedName name="Z_D9E68341_C2F0_11D5_A6F7_00508B6540C5_.wvu.PrintTitles" localSheetId="29" hidden="1">#REF!</definedName>
    <definedName name="Z_D9E68341_C2F0_11D5_A6F7_00508B6540C5_.wvu.PrintTitles" localSheetId="30" hidden="1">#REF!</definedName>
    <definedName name="Z_D9E68341_C2F0_11D5_A6F7_00508B6540C5_.wvu.PrintTitles" localSheetId="31" hidden="1">#REF!</definedName>
    <definedName name="Z_D9E68341_C2F0_11D5_A6F7_00508B6540C5_.wvu.PrintTitles" localSheetId="18" hidden="1">#REF!</definedName>
    <definedName name="Z_D9E68341_C2F0_11D5_A6F7_00508B6540C5_.wvu.PrintTitles" localSheetId="19" hidden="1">#REF!</definedName>
    <definedName name="Z_D9E68341_C2F0_11D5_A6F7_00508B6540C5_.wvu.PrintTitles" localSheetId="36" hidden="1">#REF!</definedName>
    <definedName name="Z_D9E68341_C2F0_11D5_A6F7_00508B6540C5_.wvu.PrintTitles" localSheetId="28" hidden="1">#REF!</definedName>
    <definedName name="Z_D9E68341_C2F0_11D5_A6F7_00508B6540C5_.wvu.PrintTitles" hidden="1">#REF!</definedName>
    <definedName name="Z_D9E68341_C2F0_11D5_A6F7_00508B6540C5_.wvu.Rows" localSheetId="32" hidden="1">#REF!</definedName>
    <definedName name="Z_D9E68341_C2F0_11D5_A6F7_00508B6540C5_.wvu.Rows" localSheetId="35" hidden="1">#REF!</definedName>
    <definedName name="Z_D9E68341_C2F0_11D5_A6F7_00508B6540C5_.wvu.Rows" localSheetId="29" hidden="1">#REF!</definedName>
    <definedName name="Z_D9E68341_C2F0_11D5_A6F7_00508B6540C5_.wvu.Rows" localSheetId="30" hidden="1">#REF!</definedName>
    <definedName name="Z_D9E68341_C2F0_11D5_A6F7_00508B6540C5_.wvu.Rows" localSheetId="31" hidden="1">#REF!</definedName>
    <definedName name="Z_D9E68341_C2F0_11D5_A6F7_00508B6540C5_.wvu.Rows" localSheetId="18" hidden="1">#REF!</definedName>
    <definedName name="Z_D9E68341_C2F0_11D5_A6F7_00508B6540C5_.wvu.Rows" localSheetId="19" hidden="1">#REF!</definedName>
    <definedName name="Z_D9E68341_C2F0_11D5_A6F7_00508B6540C5_.wvu.Rows" localSheetId="36" hidden="1">#REF!</definedName>
    <definedName name="Z_D9E68341_C2F0_11D5_A6F7_00508B6540C5_.wvu.Rows" localSheetId="28" hidden="1">#REF!</definedName>
    <definedName name="Z_D9E68341_C2F0_11D5_A6F7_00508B6540C5_.wvu.Rows" hidden="1">#REF!</definedName>
    <definedName name="zz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localSheetId="18" hidden="1">{"Страница 1",#N/A,FALSE,"Модель Интенсивника";"Страница 3",#N/A,FALSE,"Модель Интенсивника"}</definedName>
    <definedName name="авыав" localSheetId="19" hidden="1">{"Страница 1",#N/A,FALSE,"Модель Интенсивника";"Страница 3",#N/A,FALSE,"Модель Интенсивника"}</definedName>
    <definedName name="авыав" hidden="1">{"Страница 1",#N/A,FALSE,"Модель Интенсивника";"Страница 3",#N/A,FALSE,"Модель Интенсивника"}</definedName>
    <definedName name="авып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23ё" localSheetId="33">'Таб. 14 Пр. 6 2.1'!в23ё</definedName>
    <definedName name="в23ё" localSheetId="35">'Таб. 16 Пр. 6 2.1 Факт'!в23ё</definedName>
    <definedName name="в23ё" localSheetId="31">'Таб.12 Пр.6 П1.30  Факт'!в23ё</definedName>
    <definedName name="в23ё" localSheetId="34">'Таб.15 Пр.6 2.2'!в23ё</definedName>
    <definedName name="в23ё" localSheetId="36">'Таб.17 Пр.6 2.2 Факт'!в23ё</definedName>
    <definedName name="в23ё" localSheetId="26">'Таб.7 Пр.6 П1.30 '!в23ё</definedName>
    <definedName name="в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33">'Таб. 14 Пр. 6 2.1'!вв</definedName>
    <definedName name="вв" localSheetId="35">'Таб. 16 Пр. 6 2.1 Факт'!вв</definedName>
    <definedName name="вв" localSheetId="31">'Таб.12 Пр.6 П1.30  Факт'!вв</definedName>
    <definedName name="вв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34">'Таб.15 Пр.6 2.2'!вв</definedName>
    <definedName name="вв" localSheetId="36">'Таб.17 Пр.6 2.2 Факт'!вв</definedName>
    <definedName name="вв" localSheetId="26">'Таб.7 Пр.6 П1.30 '!вв</definedName>
    <definedName name="вввв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в" hidden="1">#N/A</definedName>
    <definedName name="второй" localSheetId="33">#REF!</definedName>
    <definedName name="второй" localSheetId="35">#REF!</definedName>
    <definedName name="второй" localSheetId="34">#REF!</definedName>
    <definedName name="второй" localSheetId="36">#REF!</definedName>
    <definedName name="выф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ч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лоо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xlnm.Print_Titles" localSheetId="33">'Таб. 14 Пр. 6 2.1'!$A:$B</definedName>
    <definedName name="_xlnm.Print_Titles" localSheetId="35">'Таб. 16 Пр. 6 2.1 Факт'!$A:$B</definedName>
    <definedName name="_xlnm.Print_Titles" localSheetId="29">'Таб.10 Пр.6 Баланс мощност Факт'!$A:$C</definedName>
    <definedName name="_xlnm.Print_Titles" localSheetId="30">'Таб.11 Пр.6 Структура Факт'!$3:$9</definedName>
    <definedName name="_xlnm.Print_Titles" localSheetId="31">'Таб.12 Пр.6 П1.30  Факт'!$8:$8</definedName>
    <definedName name="_xlnm.Print_Titles" localSheetId="34">'Таб.15 Пр.6 2.2'!$C:$D</definedName>
    <definedName name="_xlnm.Print_Titles" localSheetId="36">'Таб.17 Пр.6 2.2 Факт'!$C:$D</definedName>
    <definedName name="_xlnm.Print_Titles" localSheetId="2">'Таб.3 Пр.3'!$5:$7</definedName>
    <definedName name="_xlnm.Print_Titles" localSheetId="23">'Таб.4 Пр.6 Баланс ээ'!$A:$C</definedName>
    <definedName name="_xlnm.Print_Titles" localSheetId="9">'Таб.5 Пр.5 Смета98эВэкспертное'!$3:$6</definedName>
    <definedName name="_xlnm.Print_Titles" localSheetId="24">'Таб.5 Пр.6 Баланс мощности'!$A:$C</definedName>
    <definedName name="_xlnm.Print_Titles" localSheetId="25">'Таб.6 Пр.6 Структура отпуска'!$3:$9</definedName>
    <definedName name="_xlnm.Print_Titles" localSheetId="26">'Таб.7 Пр.6 П1.30 '!$8:$8</definedName>
    <definedName name="_xlnm.Print_Titles" localSheetId="13">'Таб.9 Пр.5 П1.15'!$5:$8</definedName>
    <definedName name="_xlnm.Print_Titles" localSheetId="28">'Таб.9 Пр.6 Баланс ээ Факт'!$A:$C</definedName>
    <definedName name="запасы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й" localSheetId="33">'Таб. 14 Пр. 6 2.1'!й</definedName>
    <definedName name="й" localSheetId="35">'Таб. 16 Пр. 6 2.1 Факт'!й</definedName>
    <definedName name="й" localSheetId="31">'Таб.12 Пр.6 П1.30  Факт'!й</definedName>
    <definedName name="й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34">'Таб.15 Пр.6 2.2'!й</definedName>
    <definedName name="й" localSheetId="36">'Таб.17 Пр.6 2.2 Факт'!й</definedName>
    <definedName name="й" localSheetId="26">'Таб.7 Пр.6 П1.30 '!й</definedName>
    <definedName name="йй" localSheetId="33">'Таб. 14 Пр. 6 2.1'!йй</definedName>
    <definedName name="йй" localSheetId="35">'Таб. 16 Пр. 6 2.1 Факт'!йй</definedName>
    <definedName name="йй" localSheetId="31">'Таб.12 Пр.6 П1.30  Факт'!йй</definedName>
    <definedName name="йй" localSheetId="34">'Таб.15 Пр.6 2.2'!йй</definedName>
    <definedName name="йй" localSheetId="36">'Таб.17 Пр.6 2.2 Факт'!йй</definedName>
    <definedName name="йй" localSheetId="26">'Таб.7 Пр.6 П1.30 '!йй</definedName>
    <definedName name="ййй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у" localSheetId="18" hidden="1">{#N/A,#N/A,TRUE,"Лист2"}</definedName>
    <definedName name="йцу" localSheetId="19" hidden="1">{#N/A,#N/A,TRUE,"Лист2"}</definedName>
    <definedName name="йцу" hidden="1">{#N/A,#N/A,TRUE,"Лист2"}</definedName>
    <definedName name="ке" localSheetId="33">'Таб. 14 Пр. 6 2.1'!ке</definedName>
    <definedName name="ке" localSheetId="35">'Таб. 16 Пр. 6 2.1 Факт'!ке</definedName>
    <definedName name="ке" localSheetId="31">'Таб.12 Пр.6 П1.30  Факт'!ке</definedName>
    <definedName name="ке" localSheetId="34">'Таб.15 Пр.6 2.2'!ке</definedName>
    <definedName name="ке" localSheetId="36">'Таб.17 Пр.6 2.2 Факт'!ке</definedName>
    <definedName name="ке" localSheetId="26">'Таб.7 Пр.6 П1.30 '!ке</definedName>
    <definedName name="ккк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ит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ым" localSheetId="33">'Таб. 14 Пр. 6 2.1'!мым</definedName>
    <definedName name="мым" localSheetId="35">'Таб. 16 Пр. 6 2.1 Факт'!мым</definedName>
    <definedName name="мым" localSheetId="31">'Таб.12 Пр.6 П1.30  Факт'!мым</definedName>
    <definedName name="мым" localSheetId="34">'Таб.15 Пр.6 2.2'!мым</definedName>
    <definedName name="мым" localSheetId="36">'Таб.17 Пр.6 2.2 Факт'!мым</definedName>
    <definedName name="мым" localSheetId="26">'Таб.7 Пр.6 П1.30 '!мым</definedName>
    <definedName name="Налоги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xlnm.Print_Area" localSheetId="32">'Таб. 13 Пр 6 Перетоки Факт'!$A$2:$O$32</definedName>
    <definedName name="_xlnm.Print_Area" localSheetId="33">'Таб. 14 Пр. 6 2.1'!$A$3:$G$50</definedName>
    <definedName name="_xlnm.Print_Area" localSheetId="35">'Таб. 16 Пр. 6 2.1 Факт'!$A$3:$G$50</definedName>
    <definedName name="_xlnm.Print_Area" localSheetId="27">'Таб. 8 Пр 6 Перетоки'!$A$2:$O$32</definedName>
    <definedName name="_xlnm.Print_Area" localSheetId="5">'Таб.1 Пр.5 Реестр'!$A$1:$F$75</definedName>
    <definedName name="_xlnm.Print_Area" localSheetId="14">'Таб.10 Пр.5 П1.21'!$A$1:$J$24</definedName>
    <definedName name="_xlnm.Print_Area" localSheetId="15">'Таб.11 Пр.5 КНК'!$A$1:$C$20</definedName>
    <definedName name="_xlnm.Print_Area" localSheetId="31">'Таб.12 Пр.6 П1.30  Факт'!$A$1:$N$277</definedName>
    <definedName name="_xlnm.Print_Area" localSheetId="18">Амортизация[[#All],[№п/п]:[Амортизация за расчётный период, руб.]]</definedName>
    <definedName name="_xlnm.Print_Area" localSheetId="19">Амортизация6[#All]</definedName>
    <definedName name="_xlnm.Print_Area" localSheetId="34">'Таб.15 Пр.6 2.2'!$C$3:$G$53</definedName>
    <definedName name="_xlnm.Print_Area" localSheetId="36">'Таб.17 Пр.6 2.2 Факт'!$C$3:$G$53</definedName>
    <definedName name="_xlnm.Print_Area" localSheetId="6">'Таб.2 Пр.5 Справочник'!$A$1:$B$27</definedName>
    <definedName name="_xlnm.Print_Area" localSheetId="21">'Таб.2 Пр.6'!$A$1:$I$12</definedName>
    <definedName name="_xlnm.Print_Area" localSheetId="7">'Таб.3 Пр.5'!$A$1:$N$46</definedName>
    <definedName name="_xlnm.Print_Area" localSheetId="8">'Таб.4 Пр.5'!$A$1:$P$95</definedName>
    <definedName name="_xlnm.Print_Area" localSheetId="23">'Таб.4 Пр.6 Баланс ээ'!$A$1:$R$34</definedName>
    <definedName name="_xlnm.Print_Area" localSheetId="9">'Таб.5 Пр.5 Смета98эВэкспертное'!$A$1:$Q$87</definedName>
    <definedName name="_xlnm.Print_Area" localSheetId="10">'Таб.6 Пр.5 Выпадающие'!$A$2:$D$12</definedName>
    <definedName name="_xlnm.Print_Area" localSheetId="11">'Таб.7 Пр.5 ТСО'!$A$1:$D$35</definedName>
    <definedName name="_xlnm.Print_Area" localSheetId="26">'Таб.7 Пр.6 П1.30 '!$A$1:$N$140</definedName>
    <definedName name="_xlnm.Print_Area" localSheetId="12">'Таб.8 Пр.5 ФСК'!$A$1:$F$10</definedName>
    <definedName name="_xlnm.Print_Area" localSheetId="13">'Таб.9 Пр.5 П1.15'!$A$1:$J$39</definedName>
    <definedName name="_xlnm.Print_Area" localSheetId="28">'Таб.9 Пр.6 Баланс ээ Факт'!$A$1:$R$34</definedName>
    <definedName name="олроло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ервый" localSheetId="33">#REF!</definedName>
    <definedName name="первый" localSheetId="35">#REF!</definedName>
    <definedName name="первый" localSheetId="34">#REF!</definedName>
    <definedName name="первый" localSheetId="36">#REF!</definedName>
    <definedName name="пимфк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л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пп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л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о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ыпыппывапа" localSheetId="32" hidden="1">#REF!,#REF!,#REF!</definedName>
    <definedName name="пыпыппывапа" localSheetId="35" hidden="1">#REF!,#REF!,#REF!</definedName>
    <definedName name="пыпыппывапа" localSheetId="29" hidden="1">#REF!,#REF!,#REF!</definedName>
    <definedName name="пыпыппывапа" localSheetId="30" hidden="1">#REF!,#REF!,#REF!</definedName>
    <definedName name="пыпыппывапа" localSheetId="31" hidden="1">#REF!,#REF!,#REF!</definedName>
    <definedName name="пыпыппывапа" localSheetId="18" hidden="1">#REF!,#REF!,#REF!</definedName>
    <definedName name="пыпыппывапа" localSheetId="19" hidden="1">#REF!,#REF!,#REF!</definedName>
    <definedName name="пыпыппывапа" localSheetId="36" hidden="1">#REF!,#REF!,#REF!</definedName>
    <definedName name="пыпыппывапа" localSheetId="28" hidden="1">#REF!,#REF!,#REF!</definedName>
    <definedName name="пыпыппывапа" hidden="1">#REF!,#REF!,#REF!</definedName>
    <definedName name="р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л" hidden="1">"CPBD6WTRUEFAZMP2FHSLP2KUP"</definedName>
    <definedName name="рооо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localSheetId="18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19" hidden="1">{"Страница 1",#N/A,FALSE,"Модель Интенсивника";"Страница 2",#N/A,FALSE,"Модель Интенсивника";"Страница 3",#N/A,FALSE,"Модель Интенсивника"}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р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33">'Таб. 14 Пр. 6 2.1'!с</definedName>
    <definedName name="с" localSheetId="35">'Таб. 16 Пр. 6 2.1 Факт'!с</definedName>
    <definedName name="с" localSheetId="31">'Таб.12 Пр.6 П1.30  Факт'!с</definedName>
    <definedName name="с" localSheetId="34">'Таб.15 Пр.6 2.2'!с</definedName>
    <definedName name="с" localSheetId="36">'Таб.17 Пр.6 2.2 Факт'!с</definedName>
    <definedName name="с" localSheetId="26">'Таб.7 Пр.6 П1.30 '!с</definedName>
    <definedName name="сред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33">'Таб. 14 Пр. 6 2.1'!сс</definedName>
    <definedName name="сс" localSheetId="35">'Таб. 16 Пр. 6 2.1 Факт'!сс</definedName>
    <definedName name="сс" localSheetId="31">'Таб.12 Пр.6 П1.30  Факт'!сс</definedName>
    <definedName name="сс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34">'Таб.15 Пр.6 2.2'!сс</definedName>
    <definedName name="сс" localSheetId="36">'Таб.17 Пр.6 2.2 Факт'!сс</definedName>
    <definedName name="сс" localSheetId="26">'Таб.7 Пр.6 П1.30 '!сс</definedName>
    <definedName name="сссс" localSheetId="33">'Таб. 14 Пр. 6 2.1'!сссс</definedName>
    <definedName name="сссс" localSheetId="35">'Таб. 16 Пр. 6 2.1 Факт'!сссс</definedName>
    <definedName name="сссс" localSheetId="31">'Таб.12 Пр.6 П1.30  Факт'!сссс</definedName>
    <definedName name="сссс" localSheetId="34">'Таб.15 Пр.6 2.2'!сссс</definedName>
    <definedName name="сссс" localSheetId="36">'Таб.17 Пр.6 2.2 Факт'!сссс</definedName>
    <definedName name="сссс" localSheetId="26">'Таб.7 Пр.6 П1.30 '!сссс</definedName>
    <definedName name="ссы" localSheetId="33">'Таб. 14 Пр. 6 2.1'!ссы</definedName>
    <definedName name="ссы" localSheetId="35">'Таб. 16 Пр. 6 2.1 Факт'!ссы</definedName>
    <definedName name="ссы" localSheetId="31">'Таб.12 Пр.6 П1.30  Факт'!ссы</definedName>
    <definedName name="ссы" localSheetId="34">'Таб.15 Пр.6 2.2'!ссы</definedName>
    <definedName name="ссы" localSheetId="36">'Таб.17 Пр.6 2.2 Факт'!ссы</definedName>
    <definedName name="ссы" localSheetId="26">'Таб.7 Пр.6 П1.30 '!ссы</definedName>
    <definedName name="стр26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ретий" localSheetId="33">#REF!</definedName>
    <definedName name="третий" localSheetId="35">#REF!</definedName>
    <definedName name="третий" localSheetId="34">#REF!</definedName>
    <definedName name="третий" localSheetId="36">#REF!</definedName>
    <definedName name="тт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33">'Таб. 14 Пр. 6 2.1'!у</definedName>
    <definedName name="у" localSheetId="35">'Таб. 16 Пр. 6 2.1 Факт'!у</definedName>
    <definedName name="у" localSheetId="31">'Таб.12 Пр.6 П1.30  Факт'!у</definedName>
    <definedName name="у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34">'Таб.15 Пр.6 2.2'!у</definedName>
    <definedName name="у" localSheetId="36">'Таб.17 Пр.6 2.2 Факт'!у</definedName>
    <definedName name="у" localSheetId="26">'Таб.7 Пр.6 П1.30 '!у</definedName>
    <definedName name="УГЭН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враль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localSheetId="18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19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ц" localSheetId="33">'Таб. 14 Пр. 6 2.1'!ц</definedName>
    <definedName name="ц" localSheetId="35">'Таб. 16 Пр. 6 2.1 Факт'!ц</definedName>
    <definedName name="ц" localSheetId="31">'Таб.12 Пр.6 П1.30  Факт'!ц</definedName>
    <definedName name="ц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34">'Таб.15 Пр.6 2.2'!ц</definedName>
    <definedName name="ц" localSheetId="36">'Таб.17 Пр.6 2.2 Факт'!ц</definedName>
    <definedName name="ц" localSheetId="26">'Таб.7 Пр.6 П1.30 '!ц</definedName>
    <definedName name="цен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" localSheetId="33">'Таб. 14 Пр. 6 2.1'!цу</definedName>
    <definedName name="цу" localSheetId="35">'Таб. 16 Пр. 6 2.1 Факт'!цу</definedName>
    <definedName name="цу" localSheetId="31">'Таб.12 Пр.6 П1.30  Факт'!цу</definedName>
    <definedName name="цу" localSheetId="34">'Таб.15 Пр.6 2.2'!цу</definedName>
    <definedName name="цу" localSheetId="36">'Таб.17 Пр.6 2.2 Факт'!цу</definedName>
    <definedName name="цу" localSheetId="26">'Таб.7 Пр.6 П1.30 '!цу</definedName>
    <definedName name="цуг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етвертый" localSheetId="33">#REF!</definedName>
    <definedName name="четвертый" localSheetId="35">#REF!</definedName>
    <definedName name="четвертый" localSheetId="34">#REF!</definedName>
    <definedName name="четвертый" localSheetId="36">#REF!</definedName>
    <definedName name="чч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аа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" localSheetId="33">'Таб. 14 Пр. 6 2.1'!ыв</definedName>
    <definedName name="ыв" localSheetId="35">'Таб. 16 Пр. 6 2.1 Факт'!ыв</definedName>
    <definedName name="ыв" localSheetId="31">'Таб.12 Пр.6 П1.30  Факт'!ыв</definedName>
    <definedName name="ыв" localSheetId="34">'Таб.15 Пр.6 2.2'!ыв</definedName>
    <definedName name="ыв" localSheetId="36">'Таб.17 Пр.6 2.2 Факт'!ыв</definedName>
    <definedName name="ыв" localSheetId="26">'Таб.7 Пр.6 П1.30 '!ыв</definedName>
    <definedName name="ыы" localSheetId="18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1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 localSheetId="33">'Таб. 14 Пр. 6 2.1'!ыыыы</definedName>
    <definedName name="ыыыы" localSheetId="35">'Таб. 16 Пр. 6 2.1 Факт'!ыыыы</definedName>
    <definedName name="ыыыы" localSheetId="31">'Таб.12 Пр.6 П1.30  Факт'!ыыыы</definedName>
    <definedName name="ыыыы" localSheetId="34">'Таб.15 Пр.6 2.2'!ыыыы</definedName>
    <definedName name="ыыыы" localSheetId="36">'Таб.17 Пр.6 2.2 Факт'!ыыыы</definedName>
    <definedName name="ыыыы" localSheetId="26">'Таб.7 Пр.6 П1.30 '!ыыыы</definedName>
    <definedName name="ьь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1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1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3" l="1"/>
  <c r="A13" i="3"/>
  <c r="F52" i="66" l="1"/>
  <c r="F51" i="66"/>
  <c r="F50" i="66"/>
  <c r="F53" i="66" s="1"/>
  <c r="F49" i="66" s="1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G33" i="66"/>
  <c r="G32" i="66"/>
  <c r="G31" i="66"/>
  <c r="G30" i="66"/>
  <c r="G29" i="66"/>
  <c r="G28" i="66"/>
  <c r="G27" i="66"/>
  <c r="G26" i="66"/>
  <c r="G25" i="66"/>
  <c r="G24" i="66"/>
  <c r="G23" i="66"/>
  <c r="G22" i="66"/>
  <c r="G21" i="66"/>
  <c r="G52" i="66" s="1"/>
  <c r="G20" i="66"/>
  <c r="G19" i="66"/>
  <c r="G18" i="66"/>
  <c r="G17" i="66"/>
  <c r="G16" i="66"/>
  <c r="G15" i="66"/>
  <c r="G14" i="66"/>
  <c r="G13" i="66"/>
  <c r="G51" i="66" s="1"/>
  <c r="G12" i="66"/>
  <c r="G11" i="66"/>
  <c r="G10" i="66"/>
  <c r="G9" i="66"/>
  <c r="E7" i="66"/>
  <c r="L109" i="63"/>
  <c r="K109" i="63"/>
  <c r="J109" i="63"/>
  <c r="I109" i="63"/>
  <c r="H109" i="63" s="1"/>
  <c r="G109" i="63"/>
  <c r="F109" i="63"/>
  <c r="E109" i="63"/>
  <c r="D109" i="63"/>
  <c r="C109" i="63" s="1"/>
  <c r="L108" i="63"/>
  <c r="L107" i="63" s="1"/>
  <c r="K108" i="63"/>
  <c r="J108" i="63"/>
  <c r="J107" i="63" s="1"/>
  <c r="I108" i="63"/>
  <c r="H108" i="63"/>
  <c r="G108" i="63"/>
  <c r="F108" i="63"/>
  <c r="F107" i="63" s="1"/>
  <c r="E108" i="63"/>
  <c r="D108" i="63"/>
  <c r="K107" i="63"/>
  <c r="G107" i="63"/>
  <c r="E107" i="63"/>
  <c r="L106" i="63"/>
  <c r="K106" i="63"/>
  <c r="J106" i="63"/>
  <c r="I106" i="63"/>
  <c r="G106" i="63"/>
  <c r="F106" i="63"/>
  <c r="E106" i="63"/>
  <c r="D106" i="63"/>
  <c r="C106" i="63"/>
  <c r="L105" i="63"/>
  <c r="L104" i="63" s="1"/>
  <c r="K105" i="63"/>
  <c r="J105" i="63"/>
  <c r="J104" i="63" s="1"/>
  <c r="I105" i="63"/>
  <c r="H105" i="63" s="1"/>
  <c r="G105" i="63"/>
  <c r="F105" i="63"/>
  <c r="F104" i="63" s="1"/>
  <c r="E105" i="63"/>
  <c r="D105" i="63"/>
  <c r="K104" i="63"/>
  <c r="G104" i="63"/>
  <c r="E104" i="63"/>
  <c r="L103" i="63"/>
  <c r="K103" i="63"/>
  <c r="J103" i="63"/>
  <c r="I103" i="63"/>
  <c r="H103" i="63"/>
  <c r="G103" i="63"/>
  <c r="F103" i="63"/>
  <c r="E103" i="63"/>
  <c r="D103" i="63"/>
  <c r="C103" i="63" s="1"/>
  <c r="M103" i="63" s="1"/>
  <c r="L102" i="63"/>
  <c r="K102" i="63"/>
  <c r="K101" i="63" s="1"/>
  <c r="J102" i="63"/>
  <c r="I102" i="63"/>
  <c r="G102" i="63"/>
  <c r="G101" i="63" s="1"/>
  <c r="F102" i="63"/>
  <c r="E102" i="63"/>
  <c r="E101" i="63" s="1"/>
  <c r="D102" i="63"/>
  <c r="C102" i="63" s="1"/>
  <c r="L101" i="63"/>
  <c r="J101" i="63"/>
  <c r="F101" i="63"/>
  <c r="L100" i="63"/>
  <c r="K100" i="63"/>
  <c r="J100" i="63"/>
  <c r="I100" i="63"/>
  <c r="G100" i="63"/>
  <c r="F100" i="63"/>
  <c r="E100" i="63"/>
  <c r="D100" i="63"/>
  <c r="C100" i="63"/>
  <c r="L99" i="63"/>
  <c r="K99" i="63"/>
  <c r="J99" i="63"/>
  <c r="I99" i="63"/>
  <c r="H99" i="63" s="1"/>
  <c r="G99" i="63"/>
  <c r="F99" i="63"/>
  <c r="F98" i="63" s="1"/>
  <c r="E99" i="63"/>
  <c r="D99" i="63"/>
  <c r="K98" i="63"/>
  <c r="E98" i="63"/>
  <c r="L97" i="63"/>
  <c r="K97" i="63"/>
  <c r="J97" i="63"/>
  <c r="I97" i="63"/>
  <c r="H97" i="63" s="1"/>
  <c r="G97" i="63"/>
  <c r="F97" i="63"/>
  <c r="E97" i="63"/>
  <c r="D97" i="63"/>
  <c r="C97" i="63" s="1"/>
  <c r="L96" i="63"/>
  <c r="L95" i="63" s="1"/>
  <c r="K96" i="63"/>
  <c r="J96" i="63"/>
  <c r="I96" i="63"/>
  <c r="G96" i="63"/>
  <c r="G95" i="63" s="1"/>
  <c r="F96" i="63"/>
  <c r="E96" i="63"/>
  <c r="E95" i="63" s="1"/>
  <c r="E94" i="63" s="1"/>
  <c r="D96" i="63"/>
  <c r="C96" i="63"/>
  <c r="J95" i="63"/>
  <c r="F95" i="63"/>
  <c r="F94" i="63" s="1"/>
  <c r="F110" i="63" s="1"/>
  <c r="D95" i="63"/>
  <c r="C95" i="63" s="1"/>
  <c r="L93" i="63"/>
  <c r="K93" i="63"/>
  <c r="J93" i="63"/>
  <c r="I93" i="63"/>
  <c r="H93" i="63"/>
  <c r="G93" i="63"/>
  <c r="F93" i="63"/>
  <c r="E93" i="63"/>
  <c r="D93" i="63"/>
  <c r="C93" i="63" s="1"/>
  <c r="L92" i="63"/>
  <c r="K92" i="63"/>
  <c r="J92" i="63"/>
  <c r="I92" i="63"/>
  <c r="H92" i="63" s="1"/>
  <c r="G92" i="63"/>
  <c r="F92" i="63"/>
  <c r="E92" i="63"/>
  <c r="D92" i="63"/>
  <c r="C92" i="63" s="1"/>
  <c r="M92" i="63" s="1"/>
  <c r="H91" i="63"/>
  <c r="C91" i="63"/>
  <c r="L90" i="63"/>
  <c r="K90" i="63"/>
  <c r="J90" i="63"/>
  <c r="I90" i="63"/>
  <c r="G90" i="63"/>
  <c r="F90" i="63"/>
  <c r="E90" i="63"/>
  <c r="D90" i="63"/>
  <c r="C90" i="63"/>
  <c r="L89" i="63"/>
  <c r="K89" i="63"/>
  <c r="J89" i="63"/>
  <c r="I89" i="63"/>
  <c r="H89" i="63" s="1"/>
  <c r="G89" i="63"/>
  <c r="F89" i="63"/>
  <c r="F88" i="63" s="1"/>
  <c r="E89" i="63"/>
  <c r="D89" i="63"/>
  <c r="K88" i="63"/>
  <c r="E88" i="63"/>
  <c r="L87" i="63"/>
  <c r="K87" i="63"/>
  <c r="J87" i="63"/>
  <c r="I87" i="63"/>
  <c r="H87" i="63" s="1"/>
  <c r="G87" i="63"/>
  <c r="F87" i="63"/>
  <c r="E87" i="63"/>
  <c r="D87" i="63"/>
  <c r="C87" i="63" s="1"/>
  <c r="L86" i="63"/>
  <c r="K86" i="63"/>
  <c r="J86" i="63"/>
  <c r="I86" i="63"/>
  <c r="G86" i="63"/>
  <c r="F86" i="63"/>
  <c r="E86" i="63"/>
  <c r="D86" i="63"/>
  <c r="C86" i="63"/>
  <c r="L85" i="63"/>
  <c r="K85" i="63"/>
  <c r="K84" i="63" s="1"/>
  <c r="K83" i="63" s="1"/>
  <c r="J85" i="63"/>
  <c r="I85" i="63"/>
  <c r="H85" i="63" s="1"/>
  <c r="G85" i="63"/>
  <c r="F85" i="63"/>
  <c r="E85" i="63"/>
  <c r="D85" i="63"/>
  <c r="C85" i="63" s="1"/>
  <c r="L84" i="63"/>
  <c r="J84" i="63"/>
  <c r="F84" i="63"/>
  <c r="F83" i="63"/>
  <c r="B81" i="63"/>
  <c r="C81" i="63" s="1"/>
  <c r="D81" i="63" s="1"/>
  <c r="E81" i="63" s="1"/>
  <c r="F81" i="63" s="1"/>
  <c r="G81" i="63" s="1"/>
  <c r="H81" i="63" s="1"/>
  <c r="I81" i="63" s="1"/>
  <c r="J81" i="63" s="1"/>
  <c r="K81" i="63" s="1"/>
  <c r="L81" i="63" s="1"/>
  <c r="M81" i="63" s="1"/>
  <c r="N81" i="63" s="1"/>
  <c r="O81" i="63" s="1"/>
  <c r="P81" i="63" s="1"/>
  <c r="Q81" i="63" s="1"/>
  <c r="R81" i="63" s="1"/>
  <c r="S81" i="63" s="1"/>
  <c r="T81" i="63" s="1"/>
  <c r="U81" i="63" s="1"/>
  <c r="V81" i="63" s="1"/>
  <c r="W81" i="63" s="1"/>
  <c r="H73" i="63"/>
  <c r="C73" i="63"/>
  <c r="H72" i="63"/>
  <c r="C72" i="63"/>
  <c r="L71" i="63"/>
  <c r="K71" i="63"/>
  <c r="J71" i="63"/>
  <c r="I71" i="63"/>
  <c r="H71" i="63"/>
  <c r="G71" i="63"/>
  <c r="F71" i="63"/>
  <c r="E71" i="63"/>
  <c r="D71" i="63"/>
  <c r="C71" i="63" s="1"/>
  <c r="M71" i="63" s="1"/>
  <c r="H70" i="63"/>
  <c r="C70" i="63"/>
  <c r="H69" i="63"/>
  <c r="C69" i="63"/>
  <c r="M69" i="63" s="1"/>
  <c r="L68" i="63"/>
  <c r="K68" i="63"/>
  <c r="J68" i="63"/>
  <c r="I68" i="63"/>
  <c r="H68" i="63" s="1"/>
  <c r="G68" i="63"/>
  <c r="F68" i="63"/>
  <c r="E68" i="63"/>
  <c r="D68" i="63"/>
  <c r="H67" i="63"/>
  <c r="C67" i="63"/>
  <c r="H66" i="63"/>
  <c r="C66" i="63"/>
  <c r="L65" i="63"/>
  <c r="K65" i="63"/>
  <c r="J65" i="63"/>
  <c r="I65" i="63"/>
  <c r="G65" i="63"/>
  <c r="F65" i="63"/>
  <c r="E65" i="63"/>
  <c r="D65" i="63"/>
  <c r="C65" i="63"/>
  <c r="H64" i="63"/>
  <c r="C64" i="63"/>
  <c r="M64" i="63" s="1"/>
  <c r="H63" i="63"/>
  <c r="C63" i="63"/>
  <c r="M63" i="63" s="1"/>
  <c r="L62" i="63"/>
  <c r="K62" i="63"/>
  <c r="K58" i="63" s="1"/>
  <c r="J62" i="63"/>
  <c r="I62" i="63"/>
  <c r="H62" i="63" s="1"/>
  <c r="G62" i="63"/>
  <c r="G58" i="63" s="1"/>
  <c r="F62" i="63"/>
  <c r="E62" i="63"/>
  <c r="D62" i="63"/>
  <c r="H61" i="63"/>
  <c r="C61" i="63"/>
  <c r="H60" i="63"/>
  <c r="C60" i="63"/>
  <c r="L59" i="63"/>
  <c r="L58" i="63" s="1"/>
  <c r="K59" i="63"/>
  <c r="J59" i="63"/>
  <c r="J58" i="63" s="1"/>
  <c r="I59" i="63"/>
  <c r="H59" i="63"/>
  <c r="G59" i="63"/>
  <c r="F59" i="63"/>
  <c r="F58" i="63" s="1"/>
  <c r="E59" i="63"/>
  <c r="D59" i="63"/>
  <c r="C59" i="63" s="1"/>
  <c r="I58" i="63"/>
  <c r="E58" i="63"/>
  <c r="H57" i="63"/>
  <c r="C57" i="63"/>
  <c r="H56" i="63"/>
  <c r="C56" i="63"/>
  <c r="M56" i="63" s="1"/>
  <c r="H55" i="63"/>
  <c r="C55" i="63"/>
  <c r="M55" i="63" s="1"/>
  <c r="H54" i="63"/>
  <c r="C54" i="63"/>
  <c r="M54" i="63" s="1"/>
  <c r="H53" i="63"/>
  <c r="C53" i="63"/>
  <c r="M53" i="63" s="1"/>
  <c r="L52" i="63"/>
  <c r="K52" i="63"/>
  <c r="K47" i="63" s="1"/>
  <c r="K74" i="63" s="1"/>
  <c r="J52" i="63"/>
  <c r="I52" i="63"/>
  <c r="H52" i="63" s="1"/>
  <c r="G52" i="63"/>
  <c r="G47" i="63" s="1"/>
  <c r="F52" i="63"/>
  <c r="E52" i="63"/>
  <c r="D52" i="63"/>
  <c r="H51" i="63"/>
  <c r="C51" i="63"/>
  <c r="H50" i="63"/>
  <c r="C50" i="63"/>
  <c r="H49" i="63"/>
  <c r="C49" i="63"/>
  <c r="L48" i="63"/>
  <c r="L47" i="63" s="1"/>
  <c r="L74" i="63" s="1"/>
  <c r="K48" i="63"/>
  <c r="J48" i="63"/>
  <c r="J47" i="63" s="1"/>
  <c r="J74" i="63" s="1"/>
  <c r="I48" i="63"/>
  <c r="H48" i="63"/>
  <c r="G48" i="63"/>
  <c r="F48" i="63"/>
  <c r="F47" i="63" s="1"/>
  <c r="F74" i="63" s="1"/>
  <c r="E48" i="63"/>
  <c r="D48" i="63"/>
  <c r="C48" i="63" s="1"/>
  <c r="I47" i="63"/>
  <c r="I74" i="63" s="1"/>
  <c r="E47" i="63"/>
  <c r="E74" i="63" s="1"/>
  <c r="B45" i="63"/>
  <c r="C45" i="63" s="1"/>
  <c r="D45" i="63" s="1"/>
  <c r="E45" i="63" s="1"/>
  <c r="F45" i="63" s="1"/>
  <c r="G45" i="63" s="1"/>
  <c r="H45" i="63" s="1"/>
  <c r="I45" i="63" s="1"/>
  <c r="J45" i="63" s="1"/>
  <c r="K45" i="63" s="1"/>
  <c r="L45" i="63" s="1"/>
  <c r="M45" i="63" s="1"/>
  <c r="N45" i="63" s="1"/>
  <c r="O45" i="63" s="1"/>
  <c r="P45" i="63" s="1"/>
  <c r="Q45" i="63" s="1"/>
  <c r="R45" i="63" s="1"/>
  <c r="S45" i="63" s="1"/>
  <c r="T45" i="63" s="1"/>
  <c r="U45" i="63" s="1"/>
  <c r="V45" i="63" s="1"/>
  <c r="W45" i="63" s="1"/>
  <c r="H37" i="63"/>
  <c r="C37" i="63"/>
  <c r="M37" i="63" s="1"/>
  <c r="H36" i="63"/>
  <c r="C36" i="63"/>
  <c r="M36" i="63" s="1"/>
  <c r="L35" i="63"/>
  <c r="K35" i="63"/>
  <c r="J35" i="63"/>
  <c r="I35" i="63"/>
  <c r="H35" i="63" s="1"/>
  <c r="G35" i="63"/>
  <c r="F35" i="63"/>
  <c r="E35" i="63"/>
  <c r="D35" i="63"/>
  <c r="H34" i="63"/>
  <c r="C34" i="63"/>
  <c r="H33" i="63"/>
  <c r="C33" i="63"/>
  <c r="L32" i="63"/>
  <c r="K32" i="63"/>
  <c r="J32" i="63"/>
  <c r="I32" i="63"/>
  <c r="H32" i="63"/>
  <c r="G32" i="63"/>
  <c r="F32" i="63"/>
  <c r="E32" i="63"/>
  <c r="D32" i="63"/>
  <c r="C32" i="63" s="1"/>
  <c r="M32" i="63" s="1"/>
  <c r="H31" i="63"/>
  <c r="C31" i="63"/>
  <c r="M31" i="63" s="1"/>
  <c r="H30" i="63"/>
  <c r="C30" i="63"/>
  <c r="M30" i="63" s="1"/>
  <c r="L29" i="63"/>
  <c r="K29" i="63"/>
  <c r="J29" i="63"/>
  <c r="I29" i="63"/>
  <c r="H29" i="63" s="1"/>
  <c r="G29" i="63"/>
  <c r="F29" i="63"/>
  <c r="E29" i="63"/>
  <c r="D29" i="63"/>
  <c r="C29" i="63" s="1"/>
  <c r="M29" i="63" s="1"/>
  <c r="H28" i="63"/>
  <c r="C28" i="63"/>
  <c r="H27" i="63"/>
  <c r="C27" i="63"/>
  <c r="L26" i="63"/>
  <c r="K26" i="63"/>
  <c r="J26" i="63"/>
  <c r="I26" i="63"/>
  <c r="H26" i="63"/>
  <c r="G26" i="63"/>
  <c r="F26" i="63"/>
  <c r="E26" i="63"/>
  <c r="D26" i="63"/>
  <c r="C26" i="63" s="1"/>
  <c r="M26" i="63" s="1"/>
  <c r="H25" i="63"/>
  <c r="C25" i="63"/>
  <c r="H24" i="63"/>
  <c r="C24" i="63"/>
  <c r="L23" i="63"/>
  <c r="K23" i="63"/>
  <c r="J23" i="63"/>
  <c r="I23" i="63"/>
  <c r="H23" i="63" s="1"/>
  <c r="G23" i="63"/>
  <c r="F23" i="63"/>
  <c r="E23" i="63"/>
  <c r="E22" i="63" s="1"/>
  <c r="D23" i="63"/>
  <c r="K22" i="63"/>
  <c r="G22" i="63"/>
  <c r="H21" i="63"/>
  <c r="C21" i="63"/>
  <c r="H20" i="63"/>
  <c r="C20" i="63"/>
  <c r="H19" i="63"/>
  <c r="C19" i="63"/>
  <c r="H18" i="63"/>
  <c r="C18" i="63"/>
  <c r="H17" i="63"/>
  <c r="C17" i="63"/>
  <c r="L16" i="63"/>
  <c r="K16" i="63"/>
  <c r="J16" i="63"/>
  <c r="I16" i="63"/>
  <c r="H16" i="63"/>
  <c r="G16" i="63"/>
  <c r="F16" i="63"/>
  <c r="E16" i="63"/>
  <c r="D16" i="63"/>
  <c r="C16" i="63" s="1"/>
  <c r="M16" i="63" s="1"/>
  <c r="H15" i="63"/>
  <c r="C15" i="63"/>
  <c r="H14" i="63"/>
  <c r="C14" i="63"/>
  <c r="H13" i="63"/>
  <c r="C13" i="63"/>
  <c r="L12" i="63"/>
  <c r="K12" i="63"/>
  <c r="J12" i="63"/>
  <c r="I12" i="63"/>
  <c r="H12" i="63" s="1"/>
  <c r="G12" i="63"/>
  <c r="F12" i="63"/>
  <c r="E12" i="63"/>
  <c r="E11" i="63" s="1"/>
  <c r="E38" i="63" s="1"/>
  <c r="D12" i="63"/>
  <c r="K11" i="63"/>
  <c r="K38" i="63" s="1"/>
  <c r="G11" i="63"/>
  <c r="G38" i="63" s="1"/>
  <c r="B28" i="64"/>
  <c r="R24" i="61"/>
  <c r="Q24" i="61"/>
  <c r="P24" i="61"/>
  <c r="O24" i="61"/>
  <c r="M24" i="61"/>
  <c r="L24" i="61"/>
  <c r="K24" i="61"/>
  <c r="J24" i="61"/>
  <c r="H24" i="61"/>
  <c r="G24" i="61"/>
  <c r="F24" i="61"/>
  <c r="E24" i="61"/>
  <c r="R16" i="61"/>
  <c r="Q16" i="61"/>
  <c r="P16" i="61" s="1"/>
  <c r="O16" i="61" s="1"/>
  <c r="M16" i="61" s="1"/>
  <c r="L16" i="61" s="1"/>
  <c r="K16" i="61" s="1"/>
  <c r="J16" i="61" s="1"/>
  <c r="H16" i="61" s="1"/>
  <c r="G16" i="61" s="1"/>
  <c r="F16" i="61" s="1"/>
  <c r="E16" i="61" s="1"/>
  <c r="G74" i="63" l="1"/>
  <c r="I11" i="63"/>
  <c r="C12" i="63"/>
  <c r="F11" i="63"/>
  <c r="J11" i="63"/>
  <c r="L11" i="63"/>
  <c r="M17" i="63"/>
  <c r="M18" i="63"/>
  <c r="M19" i="63"/>
  <c r="M20" i="63"/>
  <c r="I22" i="63"/>
  <c r="C23" i="63"/>
  <c r="F22" i="63"/>
  <c r="J22" i="63"/>
  <c r="L22" i="63"/>
  <c r="M27" i="63"/>
  <c r="M28" i="63"/>
  <c r="M33" i="63"/>
  <c r="C35" i="63"/>
  <c r="M35" i="63" s="1"/>
  <c r="C52" i="63"/>
  <c r="M52" i="63" s="1"/>
  <c r="C62" i="63"/>
  <c r="M62" i="63" s="1"/>
  <c r="H65" i="63"/>
  <c r="M66" i="63"/>
  <c r="M67" i="63"/>
  <c r="C68" i="63"/>
  <c r="M68" i="63" s="1"/>
  <c r="M72" i="63"/>
  <c r="M73" i="63"/>
  <c r="D84" i="63"/>
  <c r="I84" i="63"/>
  <c r="E84" i="63"/>
  <c r="G84" i="63"/>
  <c r="H86" i="63"/>
  <c r="I88" i="63"/>
  <c r="J88" i="63"/>
  <c r="J83" i="63" s="1"/>
  <c r="L88" i="63"/>
  <c r="L83" i="63" s="1"/>
  <c r="H90" i="63"/>
  <c r="M91" i="63"/>
  <c r="H96" i="63"/>
  <c r="K95" i="63"/>
  <c r="K94" i="63" s="1"/>
  <c r="I98" i="63"/>
  <c r="J98" i="63"/>
  <c r="J94" i="63" s="1"/>
  <c r="L98" i="63"/>
  <c r="H100" i="63"/>
  <c r="D101" i="63"/>
  <c r="C101" i="63" s="1"/>
  <c r="M109" i="63"/>
  <c r="H74" i="63"/>
  <c r="H58" i="63"/>
  <c r="M65" i="63"/>
  <c r="M90" i="63"/>
  <c r="G88" i="63"/>
  <c r="M100" i="63"/>
  <c r="G98" i="63"/>
  <c r="L94" i="63"/>
  <c r="H106" i="63"/>
  <c r="G50" i="66"/>
  <c r="G53" i="66" s="1"/>
  <c r="G49" i="66" s="1"/>
  <c r="E83" i="63"/>
  <c r="E110" i="63" s="1"/>
  <c r="C84" i="63"/>
  <c r="I38" i="63"/>
  <c r="H84" i="63"/>
  <c r="I83" i="63"/>
  <c r="K110" i="63"/>
  <c r="G94" i="63"/>
  <c r="H102" i="63"/>
  <c r="M102" i="63" s="1"/>
  <c r="I101" i="63"/>
  <c r="H101" i="63" s="1"/>
  <c r="M101" i="63" s="1"/>
  <c r="C105" i="63"/>
  <c r="M105" i="63" s="1"/>
  <c r="D104" i="63"/>
  <c r="C104" i="63" s="1"/>
  <c r="C108" i="63"/>
  <c r="M108" i="63" s="1"/>
  <c r="D107" i="63"/>
  <c r="C107" i="63" s="1"/>
  <c r="D11" i="63"/>
  <c r="D22" i="63"/>
  <c r="C22" i="63" s="1"/>
  <c r="D47" i="63"/>
  <c r="H47" i="63"/>
  <c r="D58" i="63"/>
  <c r="C58" i="63" s="1"/>
  <c r="M58" i="63" s="1"/>
  <c r="C89" i="63"/>
  <c r="M89" i="63" s="1"/>
  <c r="D88" i="63"/>
  <c r="I95" i="63"/>
  <c r="C99" i="63"/>
  <c r="M99" i="63" s="1"/>
  <c r="D98" i="63"/>
  <c r="I104" i="63"/>
  <c r="H104" i="63" s="1"/>
  <c r="I107" i="63"/>
  <c r="H107" i="63" s="1"/>
  <c r="J110" i="63" l="1"/>
  <c r="L110" i="63"/>
  <c r="H88" i="63"/>
  <c r="G83" i="63"/>
  <c r="H22" i="63"/>
  <c r="J38" i="63"/>
  <c r="M22" i="63"/>
  <c r="G110" i="63"/>
  <c r="H98" i="63"/>
  <c r="L38" i="63"/>
  <c r="H38" i="63" s="1"/>
  <c r="F38" i="63"/>
  <c r="H11" i="63"/>
  <c r="C88" i="63"/>
  <c r="M88" i="63" s="1"/>
  <c r="D83" i="63"/>
  <c r="D74" i="63"/>
  <c r="C74" i="63" s="1"/>
  <c r="M74" i="63" s="1"/>
  <c r="C47" i="63"/>
  <c r="M47" i="63" s="1"/>
  <c r="D38" i="63"/>
  <c r="C38" i="63" s="1"/>
  <c r="C11" i="63"/>
  <c r="M11" i="63" s="1"/>
  <c r="H83" i="63"/>
  <c r="C98" i="63"/>
  <c r="M98" i="63" s="1"/>
  <c r="D94" i="63"/>
  <c r="C94" i="63" s="1"/>
  <c r="H95" i="63"/>
  <c r="I94" i="63"/>
  <c r="H94" i="63" s="1"/>
  <c r="M107" i="63"/>
  <c r="M104" i="63"/>
  <c r="M38" i="63" l="1"/>
  <c r="M94" i="63"/>
  <c r="C83" i="63"/>
  <c r="M83" i="63" s="1"/>
  <c r="D110" i="63"/>
  <c r="C110" i="63" s="1"/>
  <c r="I110" i="63"/>
  <c r="H110" i="63" s="1"/>
  <c r="M110" i="63" l="1"/>
  <c r="L109" i="35" l="1"/>
  <c r="K109" i="35"/>
  <c r="J109" i="35"/>
  <c r="I109" i="35"/>
  <c r="H109" i="35" s="1"/>
  <c r="L108" i="35"/>
  <c r="K108" i="35"/>
  <c r="J108" i="35"/>
  <c r="I108" i="35"/>
  <c r="L106" i="35"/>
  <c r="K106" i="35"/>
  <c r="J106" i="35"/>
  <c r="I106" i="35"/>
  <c r="H106" i="35" s="1"/>
  <c r="L105" i="35"/>
  <c r="K105" i="35"/>
  <c r="J105" i="35"/>
  <c r="I105" i="35"/>
  <c r="L103" i="35"/>
  <c r="K103" i="35"/>
  <c r="J103" i="35"/>
  <c r="I103" i="35"/>
  <c r="H103" i="35" s="1"/>
  <c r="L102" i="35"/>
  <c r="K102" i="35"/>
  <c r="J102" i="35"/>
  <c r="I102" i="35"/>
  <c r="H102" i="35" s="1"/>
  <c r="L100" i="35"/>
  <c r="K100" i="35"/>
  <c r="J100" i="35"/>
  <c r="I100" i="35"/>
  <c r="H100" i="35" s="1"/>
  <c r="L99" i="35"/>
  <c r="K99" i="35"/>
  <c r="J99" i="35"/>
  <c r="I99" i="35"/>
  <c r="L97" i="35"/>
  <c r="K97" i="35"/>
  <c r="J97" i="35"/>
  <c r="I97" i="35"/>
  <c r="H97" i="35" s="1"/>
  <c r="L96" i="35"/>
  <c r="K96" i="35"/>
  <c r="J96" i="35"/>
  <c r="I96" i="35"/>
  <c r="H96" i="35" s="1"/>
  <c r="L93" i="35"/>
  <c r="K93" i="35"/>
  <c r="J93" i="35"/>
  <c r="I93" i="35"/>
  <c r="L92" i="35"/>
  <c r="K92" i="35"/>
  <c r="J92" i="35"/>
  <c r="I92" i="35"/>
  <c r="L90" i="35"/>
  <c r="K90" i="35"/>
  <c r="J90" i="35"/>
  <c r="I90" i="35"/>
  <c r="H90" i="35" s="1"/>
  <c r="L89" i="35"/>
  <c r="K89" i="35"/>
  <c r="J89" i="35"/>
  <c r="I89" i="35"/>
  <c r="H89" i="35" s="1"/>
  <c r="L87" i="35"/>
  <c r="K87" i="35"/>
  <c r="J87" i="35"/>
  <c r="I87" i="35"/>
  <c r="L86" i="35"/>
  <c r="K86" i="35"/>
  <c r="J86" i="35"/>
  <c r="I86" i="35"/>
  <c r="H86" i="35" s="1"/>
  <c r="L85" i="35"/>
  <c r="K85" i="35"/>
  <c r="J85" i="35"/>
  <c r="I85" i="35"/>
  <c r="G109" i="35"/>
  <c r="F109" i="35"/>
  <c r="E109" i="35"/>
  <c r="D109" i="35"/>
  <c r="C109" i="35" s="1"/>
  <c r="G108" i="35"/>
  <c r="F108" i="35"/>
  <c r="F107" i="35" s="1"/>
  <c r="E108" i="35"/>
  <c r="D108" i="35"/>
  <c r="C108" i="35" s="1"/>
  <c r="G106" i="35"/>
  <c r="F106" i="35"/>
  <c r="E106" i="35"/>
  <c r="D106" i="35"/>
  <c r="C106" i="35" s="1"/>
  <c r="G105" i="35"/>
  <c r="F105" i="35"/>
  <c r="F104" i="35" s="1"/>
  <c r="E105" i="35"/>
  <c r="D105" i="35"/>
  <c r="C105" i="35" s="1"/>
  <c r="G103" i="35"/>
  <c r="F103" i="35"/>
  <c r="E103" i="35"/>
  <c r="D103" i="35"/>
  <c r="G102" i="35"/>
  <c r="F102" i="35"/>
  <c r="E102" i="35"/>
  <c r="D102" i="35"/>
  <c r="D100" i="35"/>
  <c r="G100" i="35"/>
  <c r="F100" i="35"/>
  <c r="E100" i="35"/>
  <c r="C100" i="35" s="1"/>
  <c r="G99" i="35"/>
  <c r="F99" i="35"/>
  <c r="F98" i="35" s="1"/>
  <c r="E99" i="35"/>
  <c r="D99" i="35"/>
  <c r="G97" i="35"/>
  <c r="F97" i="35"/>
  <c r="E97" i="35"/>
  <c r="D97" i="35"/>
  <c r="G96" i="35"/>
  <c r="F96" i="35"/>
  <c r="E96" i="35"/>
  <c r="D96" i="35"/>
  <c r="G93" i="35"/>
  <c r="F93" i="35"/>
  <c r="E93" i="35"/>
  <c r="D93" i="35"/>
  <c r="G92" i="35"/>
  <c r="F92" i="35"/>
  <c r="E92" i="35"/>
  <c r="D92" i="35"/>
  <c r="G90" i="35"/>
  <c r="F90" i="35"/>
  <c r="E90" i="35"/>
  <c r="D90" i="35"/>
  <c r="G89" i="35"/>
  <c r="F89" i="35"/>
  <c r="E89" i="35"/>
  <c r="D89" i="35"/>
  <c r="G87" i="35"/>
  <c r="F87" i="35"/>
  <c r="E87" i="35"/>
  <c r="D87" i="35"/>
  <c r="G86" i="35"/>
  <c r="F86" i="35"/>
  <c r="E86" i="35"/>
  <c r="D86" i="35"/>
  <c r="G85" i="35"/>
  <c r="F85" i="35"/>
  <c r="F84" i="35" s="1"/>
  <c r="E85" i="35"/>
  <c r="D85" i="35"/>
  <c r="H73" i="35"/>
  <c r="I88" i="35"/>
  <c r="D48" i="35"/>
  <c r="D35" i="35"/>
  <c r="D32" i="35"/>
  <c r="D29" i="35"/>
  <c r="D26" i="35"/>
  <c r="H91" i="35"/>
  <c r="C91" i="35"/>
  <c r="H55" i="35"/>
  <c r="C55" i="35"/>
  <c r="M55" i="35" s="1"/>
  <c r="H19" i="35"/>
  <c r="C19" i="35"/>
  <c r="M19" i="35" s="1"/>
  <c r="C17" i="35"/>
  <c r="L84" i="35"/>
  <c r="G84" i="35"/>
  <c r="E84" i="35"/>
  <c r="L48" i="35"/>
  <c r="G48" i="35"/>
  <c r="F48" i="35"/>
  <c r="E48" i="35"/>
  <c r="L12" i="35"/>
  <c r="G12" i="35"/>
  <c r="F12" i="35"/>
  <c r="E12" i="35"/>
  <c r="D12" i="35"/>
  <c r="D88" i="35"/>
  <c r="H108" i="35"/>
  <c r="L107" i="35"/>
  <c r="K107" i="35"/>
  <c r="J107" i="35"/>
  <c r="I107" i="35"/>
  <c r="G107" i="35"/>
  <c r="E107" i="35"/>
  <c r="H105" i="35"/>
  <c r="L104" i="35"/>
  <c r="K104" i="35"/>
  <c r="J104" i="35"/>
  <c r="I104" i="35"/>
  <c r="G104" i="35"/>
  <c r="E104" i="35"/>
  <c r="C103" i="35"/>
  <c r="C102" i="35"/>
  <c r="L101" i="35"/>
  <c r="J101" i="35"/>
  <c r="G101" i="35"/>
  <c r="F101" i="35"/>
  <c r="E101" i="35"/>
  <c r="D101" i="35"/>
  <c r="H99" i="35"/>
  <c r="L98" i="35"/>
  <c r="K98" i="35"/>
  <c r="J98" i="35"/>
  <c r="I98" i="35"/>
  <c r="G98" i="35"/>
  <c r="E98" i="35"/>
  <c r="C97" i="35"/>
  <c r="C96" i="35"/>
  <c r="L95" i="35"/>
  <c r="J95" i="35"/>
  <c r="G95" i="35"/>
  <c r="F95" i="35"/>
  <c r="E95" i="35"/>
  <c r="D95" i="35"/>
  <c r="H93" i="35"/>
  <c r="C93" i="35"/>
  <c r="H92" i="35"/>
  <c r="C92" i="35"/>
  <c r="C90" i="35"/>
  <c r="C89" i="35"/>
  <c r="L88" i="35"/>
  <c r="J88" i="35"/>
  <c r="G88" i="35"/>
  <c r="F88" i="35"/>
  <c r="E88" i="35"/>
  <c r="C88" i="35"/>
  <c r="J84" i="35"/>
  <c r="C85" i="35"/>
  <c r="L83" i="35"/>
  <c r="C73" i="35"/>
  <c r="M73" i="35" s="1"/>
  <c r="H72" i="35"/>
  <c r="C72" i="35"/>
  <c r="M72" i="35" s="1"/>
  <c r="L71" i="35"/>
  <c r="K71" i="35"/>
  <c r="J71" i="35"/>
  <c r="I71" i="35"/>
  <c r="H71" i="35" s="1"/>
  <c r="G71" i="35"/>
  <c r="F71" i="35"/>
  <c r="E71" i="35"/>
  <c r="D71" i="35"/>
  <c r="C71" i="35" s="1"/>
  <c r="H70" i="35"/>
  <c r="C70" i="35"/>
  <c r="H69" i="35"/>
  <c r="C69" i="35"/>
  <c r="L68" i="35"/>
  <c r="K68" i="35"/>
  <c r="J68" i="35"/>
  <c r="I68" i="35"/>
  <c r="G68" i="35"/>
  <c r="F68" i="35"/>
  <c r="E68" i="35"/>
  <c r="D68" i="35"/>
  <c r="C68" i="35" s="1"/>
  <c r="H67" i="35"/>
  <c r="C67" i="35"/>
  <c r="H66" i="35"/>
  <c r="C66" i="35"/>
  <c r="L65" i="35"/>
  <c r="K65" i="35"/>
  <c r="J65" i="35"/>
  <c r="I65" i="35"/>
  <c r="G65" i="35"/>
  <c r="F65" i="35"/>
  <c r="E65" i="35"/>
  <c r="D65" i="35"/>
  <c r="H64" i="35"/>
  <c r="C64" i="35"/>
  <c r="H63" i="35"/>
  <c r="C63" i="35"/>
  <c r="L62" i="35"/>
  <c r="K62" i="35"/>
  <c r="J62" i="35"/>
  <c r="I62" i="35"/>
  <c r="G62" i="35"/>
  <c r="F62" i="35"/>
  <c r="E62" i="35"/>
  <c r="D62" i="35"/>
  <c r="C62" i="35" s="1"/>
  <c r="H61" i="35"/>
  <c r="C61" i="35"/>
  <c r="H60" i="35"/>
  <c r="C60" i="35"/>
  <c r="L59" i="35"/>
  <c r="K59" i="35"/>
  <c r="K58" i="35" s="1"/>
  <c r="J59" i="35"/>
  <c r="I59" i="35"/>
  <c r="G59" i="35"/>
  <c r="F59" i="35"/>
  <c r="F58" i="35" s="1"/>
  <c r="E59" i="35"/>
  <c r="D59" i="35"/>
  <c r="C59" i="35" s="1"/>
  <c r="H57" i="35"/>
  <c r="C57" i="35"/>
  <c r="H56" i="35"/>
  <c r="C56" i="35"/>
  <c r="H54" i="35"/>
  <c r="C54" i="35"/>
  <c r="H53" i="35"/>
  <c r="C53" i="35"/>
  <c r="L52" i="35"/>
  <c r="K52" i="35"/>
  <c r="J52" i="35"/>
  <c r="I52" i="35"/>
  <c r="H52" i="35" s="1"/>
  <c r="G52" i="35"/>
  <c r="F52" i="35"/>
  <c r="E52" i="35"/>
  <c r="D52" i="35"/>
  <c r="C51" i="35"/>
  <c r="C50" i="35"/>
  <c r="K48" i="35"/>
  <c r="J48" i="35"/>
  <c r="I48" i="35"/>
  <c r="C49" i="35"/>
  <c r="F47" i="35"/>
  <c r="C48" i="35"/>
  <c r="L47" i="35"/>
  <c r="D47" i="35"/>
  <c r="B81" i="35"/>
  <c r="C81" i="35"/>
  <c r="D81" i="35" s="1"/>
  <c r="E81" i="35" s="1"/>
  <c r="F81" i="35" s="1"/>
  <c r="G81" i="35" s="1"/>
  <c r="H81" i="35" s="1"/>
  <c r="I81" i="35" s="1"/>
  <c r="J81" i="35" s="1"/>
  <c r="K81" i="35" s="1"/>
  <c r="L81" i="35" s="1"/>
  <c r="M81" i="35" s="1"/>
  <c r="N81" i="35" s="1"/>
  <c r="O81" i="35" s="1"/>
  <c r="P81" i="35" s="1"/>
  <c r="Q81" i="35" s="1"/>
  <c r="R81" i="35" s="1"/>
  <c r="S81" i="35" s="1"/>
  <c r="T81" i="35" s="1"/>
  <c r="U81" i="35" s="1"/>
  <c r="V81" i="35" s="1"/>
  <c r="W81" i="35" s="1"/>
  <c r="H59" i="35" l="1"/>
  <c r="J58" i="35"/>
  <c r="L58" i="35"/>
  <c r="E83" i="35"/>
  <c r="K88" i="35"/>
  <c r="H88" i="35" s="1"/>
  <c r="M88" i="35" s="1"/>
  <c r="K95" i="35"/>
  <c r="K101" i="35"/>
  <c r="H48" i="35"/>
  <c r="L94" i="35"/>
  <c r="H107" i="35"/>
  <c r="M91" i="35"/>
  <c r="D84" i="35"/>
  <c r="C87" i="35"/>
  <c r="C99" i="35"/>
  <c r="M109" i="35"/>
  <c r="M108" i="35"/>
  <c r="M103" i="35"/>
  <c r="I101" i="35"/>
  <c r="H101" i="35" s="1"/>
  <c r="M102" i="35"/>
  <c r="K94" i="35"/>
  <c r="L110" i="35"/>
  <c r="I95" i="35"/>
  <c r="H95" i="35" s="1"/>
  <c r="D107" i="35"/>
  <c r="C107" i="35" s="1"/>
  <c r="D104" i="35"/>
  <c r="C104" i="35" s="1"/>
  <c r="F94" i="35"/>
  <c r="D98" i="35"/>
  <c r="C98" i="35" s="1"/>
  <c r="F83" i="35"/>
  <c r="F110" i="35" s="1"/>
  <c r="D83" i="35"/>
  <c r="G83" i="35"/>
  <c r="C86" i="35"/>
  <c r="C84" i="35"/>
  <c r="J94" i="35"/>
  <c r="J110" i="35" s="1"/>
  <c r="C95" i="35"/>
  <c r="H85" i="35"/>
  <c r="J83" i="35"/>
  <c r="I84" i="35"/>
  <c r="K84" i="35"/>
  <c r="K83" i="35" s="1"/>
  <c r="K110" i="35" s="1"/>
  <c r="F74" i="35"/>
  <c r="H50" i="35"/>
  <c r="C83" i="35"/>
  <c r="L74" i="35"/>
  <c r="E47" i="35"/>
  <c r="G47" i="35"/>
  <c r="H49" i="35"/>
  <c r="K47" i="35"/>
  <c r="K74" i="35" s="1"/>
  <c r="J47" i="35"/>
  <c r="C52" i="35"/>
  <c r="M52" i="35" s="1"/>
  <c r="H65" i="35"/>
  <c r="M66" i="35"/>
  <c r="M67" i="35"/>
  <c r="H87" i="35"/>
  <c r="M89" i="35"/>
  <c r="M90" i="35"/>
  <c r="M92" i="35"/>
  <c r="D94" i="35"/>
  <c r="E94" i="35"/>
  <c r="E110" i="35" s="1"/>
  <c r="G94" i="35"/>
  <c r="G110" i="35" s="1"/>
  <c r="H98" i="35"/>
  <c r="M98" i="35" s="1"/>
  <c r="M99" i="35"/>
  <c r="M100" i="35"/>
  <c r="C101" i="35"/>
  <c r="M101" i="35" s="1"/>
  <c r="H104" i="35"/>
  <c r="M104" i="35" s="1"/>
  <c r="M105" i="35"/>
  <c r="M107" i="35"/>
  <c r="I94" i="35"/>
  <c r="J74" i="35"/>
  <c r="H51" i="35"/>
  <c r="M53" i="35"/>
  <c r="M54" i="35"/>
  <c r="M56" i="35"/>
  <c r="D58" i="35"/>
  <c r="D74" i="35" s="1"/>
  <c r="E58" i="35"/>
  <c r="G58" i="35"/>
  <c r="H62" i="35"/>
  <c r="M62" i="35" s="1"/>
  <c r="M63" i="35"/>
  <c r="M64" i="35"/>
  <c r="C65" i="35"/>
  <c r="M65" i="35" s="1"/>
  <c r="H68" i="35"/>
  <c r="M68" i="35" s="1"/>
  <c r="M69" i="35"/>
  <c r="E74" i="35"/>
  <c r="M71" i="35"/>
  <c r="I47" i="35"/>
  <c r="I58" i="35"/>
  <c r="C6" i="5"/>
  <c r="A22" i="3"/>
  <c r="A11" i="3"/>
  <c r="F34" i="27"/>
  <c r="E34" i="27"/>
  <c r="F75" i="27"/>
  <c r="E75" i="27"/>
  <c r="H94" i="35" l="1"/>
  <c r="H84" i="35"/>
  <c r="I83" i="35"/>
  <c r="I110" i="35" s="1"/>
  <c r="H110" i="35" s="1"/>
  <c r="G74" i="35"/>
  <c r="C47" i="35"/>
  <c r="C94" i="35"/>
  <c r="M94" i="35" s="1"/>
  <c r="D110" i="35"/>
  <c r="C110" i="35" s="1"/>
  <c r="C74" i="35"/>
  <c r="C58" i="35"/>
  <c r="I74" i="35"/>
  <c r="H74" i="35" s="1"/>
  <c r="H47" i="35"/>
  <c r="M47" i="35" s="1"/>
  <c r="H58" i="35"/>
  <c r="M58" i="35" s="1"/>
  <c r="Q4" i="47"/>
  <c r="Q5" i="47"/>
  <c r="Q6" i="47"/>
  <c r="U4" i="68"/>
  <c r="U5" i="68"/>
  <c r="U6" i="68"/>
  <c r="W4" i="68"/>
  <c r="X4" i="68" s="1"/>
  <c r="W5" i="68"/>
  <c r="W6" i="68"/>
  <c r="W7" i="68"/>
  <c r="V7" i="68"/>
  <c r="R7" i="68"/>
  <c r="R7" i="47"/>
  <c r="Q7" i="47"/>
  <c r="N7" i="47"/>
  <c r="X6" i="68" l="1"/>
  <c r="H83" i="35"/>
  <c r="M83" i="35" s="1"/>
  <c r="M110" i="35"/>
  <c r="M74" i="35"/>
  <c r="U7" i="68"/>
  <c r="X5" i="68"/>
  <c r="X7" i="68" l="1"/>
  <c r="N5" i="62"/>
  <c r="I5" i="62"/>
  <c r="D5" i="62"/>
  <c r="O32" i="67"/>
  <c r="N32" i="67"/>
  <c r="M32" i="67"/>
  <c r="L32" i="67"/>
  <c r="O31" i="67"/>
  <c r="N31" i="67"/>
  <c r="M31" i="67"/>
  <c r="L31" i="67"/>
  <c r="O30" i="67"/>
  <c r="N30" i="67"/>
  <c r="M30" i="67"/>
  <c r="L30" i="67"/>
  <c r="O29" i="67"/>
  <c r="N29" i="67"/>
  <c r="M29" i="67"/>
  <c r="L29" i="67"/>
  <c r="O28" i="67"/>
  <c r="N28" i="67"/>
  <c r="M28" i="67"/>
  <c r="L28" i="67"/>
  <c r="O27" i="67"/>
  <c r="N27" i="67"/>
  <c r="M27" i="67"/>
  <c r="L27" i="67"/>
  <c r="O26" i="67"/>
  <c r="N26" i="67"/>
  <c r="M26" i="67"/>
  <c r="L26" i="67"/>
  <c r="O25" i="67"/>
  <c r="N25" i="67"/>
  <c r="M25" i="67"/>
  <c r="L25" i="67"/>
  <c r="O24" i="67"/>
  <c r="N24" i="67"/>
  <c r="M24" i="67"/>
  <c r="L24" i="67"/>
  <c r="O23" i="67"/>
  <c r="N23" i="67"/>
  <c r="M23" i="67"/>
  <c r="L23" i="67"/>
  <c r="O22" i="67"/>
  <c r="N22" i="67"/>
  <c r="M22" i="67"/>
  <c r="L22" i="67"/>
  <c r="O21" i="67"/>
  <c r="N21" i="67"/>
  <c r="M21" i="67"/>
  <c r="L21" i="67"/>
  <c r="O20" i="67"/>
  <c r="N20" i="67"/>
  <c r="M20" i="67"/>
  <c r="L20" i="67"/>
  <c r="O19" i="67"/>
  <c r="N19" i="67"/>
  <c r="M19" i="67"/>
  <c r="L19" i="67"/>
  <c r="O18" i="67"/>
  <c r="N18" i="67"/>
  <c r="M18" i="67"/>
  <c r="L18" i="67"/>
  <c r="O17" i="67"/>
  <c r="N17" i="67"/>
  <c r="M17" i="67"/>
  <c r="L17" i="67"/>
  <c r="O16" i="67"/>
  <c r="N16" i="67"/>
  <c r="M16" i="67"/>
  <c r="L16" i="67"/>
  <c r="O15" i="67"/>
  <c r="N15" i="67"/>
  <c r="M15" i="67"/>
  <c r="L15" i="67"/>
  <c r="O14" i="67"/>
  <c r="N14" i="67"/>
  <c r="M14" i="67"/>
  <c r="L14" i="67"/>
  <c r="O13" i="67"/>
  <c r="N13" i="67"/>
  <c r="M13" i="67"/>
  <c r="L13" i="67"/>
  <c r="O12" i="67"/>
  <c r="N12" i="67"/>
  <c r="M12" i="67"/>
  <c r="L12" i="67"/>
  <c r="O11" i="67"/>
  <c r="N11" i="67"/>
  <c r="M11" i="67"/>
  <c r="L11" i="67"/>
  <c r="O10" i="67"/>
  <c r="N10" i="67"/>
  <c r="M10" i="67"/>
  <c r="L10" i="67"/>
  <c r="O9" i="67"/>
  <c r="N9" i="67"/>
  <c r="M9" i="67"/>
  <c r="L9" i="67"/>
  <c r="O8" i="67"/>
  <c r="N8" i="67"/>
  <c r="M8" i="67"/>
  <c r="L8" i="67"/>
  <c r="O7" i="67"/>
  <c r="N7" i="67"/>
  <c r="M7" i="67"/>
  <c r="L7" i="67"/>
  <c r="O6" i="67"/>
  <c r="N6" i="67"/>
  <c r="M6" i="67"/>
  <c r="L6" i="67"/>
  <c r="O5" i="67"/>
  <c r="N5" i="67"/>
  <c r="M5" i="67"/>
  <c r="L5" i="67"/>
  <c r="K5" i="67"/>
  <c r="J5" i="67"/>
  <c r="I5" i="67"/>
  <c r="H5" i="67"/>
  <c r="G5" i="67"/>
  <c r="F5" i="67"/>
  <c r="E5" i="67"/>
  <c r="D5" i="67"/>
  <c r="F50" i="65"/>
  <c r="F49" i="65"/>
  <c r="F48" i="65"/>
  <c r="F47" i="65"/>
  <c r="F46" i="65"/>
  <c r="E45" i="65"/>
  <c r="G44" i="65"/>
  <c r="G43" i="65"/>
  <c r="G42" i="65"/>
  <c r="G41" i="65"/>
  <c r="E40" i="65"/>
  <c r="E39" i="65"/>
  <c r="G38" i="65"/>
  <c r="G37" i="65"/>
  <c r="G36" i="65"/>
  <c r="G35" i="65"/>
  <c r="G34" i="65"/>
  <c r="G33" i="65"/>
  <c r="G32" i="65"/>
  <c r="G31" i="65"/>
  <c r="G30" i="65"/>
  <c r="G29" i="65"/>
  <c r="E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28" i="65" s="1"/>
  <c r="G47" i="65" s="1"/>
  <c r="G15" i="65"/>
  <c r="G14" i="65"/>
  <c r="G13" i="65"/>
  <c r="G12" i="65"/>
  <c r="G11" i="65"/>
  <c r="G10" i="65"/>
  <c r="B9" i="63"/>
  <c r="C9" i="63" s="1"/>
  <c r="D9" i="63" s="1"/>
  <c r="E9" i="63" s="1"/>
  <c r="F9" i="63" s="1"/>
  <c r="G9" i="63" s="1"/>
  <c r="H9" i="63" s="1"/>
  <c r="I9" i="63" s="1"/>
  <c r="J9" i="63" s="1"/>
  <c r="K9" i="63" s="1"/>
  <c r="L9" i="63" s="1"/>
  <c r="M9" i="63" s="1"/>
  <c r="N9" i="63" s="1"/>
  <c r="O9" i="63" s="1"/>
  <c r="P9" i="63" s="1"/>
  <c r="Q9" i="63" s="1"/>
  <c r="R9" i="63" s="1"/>
  <c r="S9" i="63" s="1"/>
  <c r="T9" i="63" s="1"/>
  <c r="U9" i="63" s="1"/>
  <c r="V9" i="63" s="1"/>
  <c r="W9" i="63" s="1"/>
  <c r="N7" i="62"/>
  <c r="O7" i="62" s="1"/>
  <c r="P7" i="62" s="1"/>
  <c r="Q7" i="62" s="1"/>
  <c r="R7" i="62" s="1"/>
  <c r="I7" i="62"/>
  <c r="J7" i="62" s="1"/>
  <c r="K7" i="62" s="1"/>
  <c r="L7" i="62" s="1"/>
  <c r="M7" i="62" s="1"/>
  <c r="D7" i="62"/>
  <c r="E7" i="62" s="1"/>
  <c r="F7" i="62" s="1"/>
  <c r="G7" i="62" s="1"/>
  <c r="H7" i="62" s="1"/>
  <c r="N6" i="61"/>
  <c r="O6" i="61" s="1"/>
  <c r="P6" i="61" s="1"/>
  <c r="Q6" i="61" s="1"/>
  <c r="R6" i="61" s="1"/>
  <c r="I6" i="61"/>
  <c r="J6" i="61" s="1"/>
  <c r="K6" i="61" s="1"/>
  <c r="L6" i="61" s="1"/>
  <c r="M6" i="61" s="1"/>
  <c r="D6" i="61"/>
  <c r="E6" i="61" s="1"/>
  <c r="F6" i="61" s="1"/>
  <c r="G6" i="61" s="1"/>
  <c r="H6" i="61" s="1"/>
  <c r="B1" i="61"/>
  <c r="G40" i="65" l="1"/>
  <c r="G49" i="65" s="1"/>
  <c r="G39" i="65"/>
  <c r="G48" i="65" s="1"/>
  <c r="G45" i="65"/>
  <c r="G50" i="65" s="1"/>
  <c r="C21" i="57"/>
  <c r="C26" i="56"/>
  <c r="D3" i="1"/>
  <c r="G46" i="65" l="1"/>
  <c r="K16" i="57"/>
  <c r="H16" i="57"/>
  <c r="C16" i="57"/>
  <c r="K15" i="57"/>
  <c r="H15" i="57"/>
  <c r="C15" i="57"/>
  <c r="K14" i="57"/>
  <c r="H14" i="57"/>
  <c r="C14" i="57"/>
  <c r="K13" i="57"/>
  <c r="H13" i="57"/>
  <c r="C13" i="57"/>
  <c r="K12" i="57"/>
  <c r="H12" i="57"/>
  <c r="C12" i="57"/>
  <c r="E11" i="57"/>
  <c r="K10" i="57"/>
  <c r="H10" i="57"/>
  <c r="C10" i="57"/>
  <c r="K9" i="57"/>
  <c r="H9" i="57"/>
  <c r="C9" i="57"/>
  <c r="K8" i="57"/>
  <c r="H8" i="57"/>
  <c r="C8" i="57"/>
  <c r="K7" i="57"/>
  <c r="K6" i="57" s="1"/>
  <c r="H7" i="57"/>
  <c r="C7" i="57"/>
  <c r="E6" i="57"/>
  <c r="H21" i="56"/>
  <c r="K19" i="56"/>
  <c r="H19" i="56"/>
  <c r="E19" i="56"/>
  <c r="K18" i="56"/>
  <c r="G18" i="56"/>
  <c r="H18" i="56" s="1"/>
  <c r="C18" i="56"/>
  <c r="K17" i="56"/>
  <c r="G17" i="56"/>
  <c r="H17" i="56" s="1"/>
  <c r="C17" i="56"/>
  <c r="K16" i="56"/>
  <c r="G16" i="56"/>
  <c r="H16" i="56" s="1"/>
  <c r="C16" i="56"/>
  <c r="K15" i="56"/>
  <c r="G15" i="56"/>
  <c r="H15" i="56" s="1"/>
  <c r="C15" i="56"/>
  <c r="K14" i="56"/>
  <c r="K13" i="56" s="1"/>
  <c r="G14" i="56"/>
  <c r="H14" i="56" s="1"/>
  <c r="C14" i="56"/>
  <c r="E13" i="56"/>
  <c r="K12" i="56"/>
  <c r="G12" i="56"/>
  <c r="H12" i="56" s="1"/>
  <c r="C12" i="56"/>
  <c r="K11" i="56"/>
  <c r="G11" i="56"/>
  <c r="H11" i="56" s="1"/>
  <c r="C11" i="56"/>
  <c r="K10" i="56"/>
  <c r="G10" i="56"/>
  <c r="H10" i="56" s="1"/>
  <c r="C10" i="56"/>
  <c r="K9" i="56"/>
  <c r="K8" i="56" s="1"/>
  <c r="G9" i="56"/>
  <c r="H9" i="56" s="1"/>
  <c r="C9" i="56"/>
  <c r="E8" i="56"/>
  <c r="K22" i="56" l="1"/>
  <c r="E26" i="56" s="1"/>
  <c r="E22" i="56"/>
  <c r="E17" i="57"/>
  <c r="K11" i="57"/>
  <c r="K17" i="57"/>
  <c r="E21" i="57" s="1"/>
  <c r="H11" i="57"/>
  <c r="H13" i="56"/>
  <c r="H6" i="57"/>
  <c r="H17" i="57" s="1"/>
  <c r="E19" i="57"/>
  <c r="H8" i="56"/>
  <c r="E6" i="4"/>
  <c r="H22" i="56" l="1"/>
  <c r="E24" i="56" s="1"/>
  <c r="J56" i="1"/>
  <c r="F24" i="33"/>
  <c r="G24" i="33"/>
  <c r="H24" i="33"/>
  <c r="H84" i="1" l="1"/>
  <c r="H80" i="1"/>
  <c r="H75" i="1"/>
  <c r="H74" i="1"/>
  <c r="H72" i="1"/>
  <c r="H68" i="1"/>
  <c r="H62" i="1"/>
  <c r="H56" i="1"/>
  <c r="H54" i="1"/>
  <c r="H50" i="1"/>
  <c r="H49" i="1"/>
  <c r="H48" i="1"/>
  <c r="H47" i="1"/>
  <c r="H41" i="1"/>
  <c r="N34" i="1" l="1"/>
  <c r="N33" i="1"/>
  <c r="N32" i="1"/>
  <c r="N68" i="1"/>
  <c r="N56" i="1"/>
  <c r="N54" i="1"/>
  <c r="N51" i="1"/>
  <c r="N50" i="1"/>
  <c r="N49" i="1"/>
  <c r="N48" i="1"/>
  <c r="N47" i="1"/>
  <c r="N41" i="1"/>
  <c r="N80" i="1"/>
  <c r="N52" i="1" l="1"/>
  <c r="N81" i="1" l="1"/>
  <c r="N45" i="1" l="1"/>
  <c r="G63" i="1" l="1"/>
  <c r="G57" i="1"/>
  <c r="G53" i="1"/>
  <c r="H19" i="1" l="1"/>
  <c r="N62" i="1" l="1"/>
  <c r="H81" i="1" l="1"/>
  <c r="N42" i="1" l="1"/>
  <c r="N43" i="1"/>
  <c r="H52" i="1"/>
  <c r="H51" i="1"/>
  <c r="H45" i="1"/>
  <c r="H43" i="1"/>
  <c r="H42" i="1"/>
  <c r="H40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18" i="1"/>
  <c r="H17" i="1"/>
  <c r="H16" i="1"/>
  <c r="N55" i="1" l="1"/>
  <c r="H55" i="1"/>
  <c r="D18" i="4" l="1"/>
  <c r="D36" i="5"/>
  <c r="D35" i="5"/>
  <c r="D32" i="5"/>
  <c r="D29" i="5"/>
  <c r="D26" i="5"/>
  <c r="D25" i="5"/>
  <c r="D24" i="5"/>
  <c r="D23" i="5"/>
  <c r="D19" i="5"/>
  <c r="D18" i="5"/>
  <c r="D17" i="5"/>
  <c r="D15" i="5"/>
  <c r="D10" i="5"/>
  <c r="F37" i="1"/>
  <c r="F85" i="1" l="1"/>
  <c r="F82" i="1"/>
  <c r="F76" i="1"/>
  <c r="F46" i="1"/>
  <c r="F23" i="1"/>
  <c r="F20" i="1"/>
  <c r="F15" i="1"/>
  <c r="F11" i="1"/>
  <c r="L5" i="1"/>
  <c r="F13" i="1" l="1"/>
  <c r="F44" i="1"/>
  <c r="F21" i="1"/>
  <c r="D11" i="5"/>
  <c r="D16" i="5"/>
  <c r="C9" i="6"/>
  <c r="D19" i="4"/>
  <c r="D30" i="5"/>
  <c r="F38" i="1"/>
  <c r="D33" i="5" l="1"/>
  <c r="D19" i="25" l="1"/>
  <c r="B28" i="36" l="1"/>
  <c r="H37" i="35" l="1"/>
  <c r="C37" i="35"/>
  <c r="H36" i="35"/>
  <c r="C36" i="35"/>
  <c r="G35" i="35"/>
  <c r="F35" i="35"/>
  <c r="E35" i="35"/>
  <c r="H34" i="35"/>
  <c r="C34" i="35"/>
  <c r="H33" i="35"/>
  <c r="C33" i="35"/>
  <c r="L32" i="35"/>
  <c r="K32" i="35"/>
  <c r="J32" i="35"/>
  <c r="I32" i="35"/>
  <c r="G32" i="35"/>
  <c r="F32" i="35"/>
  <c r="E32" i="35"/>
  <c r="H31" i="35"/>
  <c r="C31" i="35"/>
  <c r="H30" i="35"/>
  <c r="C30" i="35"/>
  <c r="I29" i="35"/>
  <c r="G29" i="35"/>
  <c r="F29" i="35"/>
  <c r="E29" i="35"/>
  <c r="H28" i="35"/>
  <c r="C28" i="35"/>
  <c r="H27" i="35"/>
  <c r="C27" i="35"/>
  <c r="G26" i="35"/>
  <c r="F26" i="35"/>
  <c r="E26" i="35"/>
  <c r="H25" i="35"/>
  <c r="C25" i="35"/>
  <c r="H24" i="35"/>
  <c r="C24" i="35"/>
  <c r="L23" i="35"/>
  <c r="K23" i="35"/>
  <c r="J23" i="35"/>
  <c r="I23" i="35"/>
  <c r="G23" i="35"/>
  <c r="F23" i="35"/>
  <c r="E23" i="35"/>
  <c r="D23" i="35"/>
  <c r="C14" i="35"/>
  <c r="C15" i="35"/>
  <c r="K12" i="35"/>
  <c r="I12" i="35"/>
  <c r="C13" i="35"/>
  <c r="C21" i="35"/>
  <c r="H20" i="35"/>
  <c r="C20" i="35"/>
  <c r="H17" i="35"/>
  <c r="J12" i="35" l="1"/>
  <c r="D22" i="35"/>
  <c r="F22" i="35"/>
  <c r="M17" i="35"/>
  <c r="M20" i="35"/>
  <c r="I26" i="35"/>
  <c r="K26" i="35"/>
  <c r="M30" i="35"/>
  <c r="J29" i="35"/>
  <c r="L29" i="35"/>
  <c r="H21" i="35"/>
  <c r="J26" i="35"/>
  <c r="L26" i="35"/>
  <c r="K29" i="35"/>
  <c r="C12" i="35"/>
  <c r="H15" i="35"/>
  <c r="M27" i="35"/>
  <c r="F16" i="35"/>
  <c r="H23" i="35"/>
  <c r="H14" i="35"/>
  <c r="M36" i="35"/>
  <c r="G16" i="35"/>
  <c r="E22" i="35"/>
  <c r="C29" i="35"/>
  <c r="J35" i="35"/>
  <c r="M37" i="35"/>
  <c r="K35" i="35"/>
  <c r="G22" i="35"/>
  <c r="E16" i="35"/>
  <c r="C26" i="35"/>
  <c r="M28" i="35"/>
  <c r="M31" i="35"/>
  <c r="H32" i="35"/>
  <c r="L35" i="35"/>
  <c r="M33" i="35"/>
  <c r="C35" i="35"/>
  <c r="C32" i="35"/>
  <c r="C23" i="35"/>
  <c r="I22" i="35"/>
  <c r="I35" i="35"/>
  <c r="C18" i="35"/>
  <c r="D16" i="35"/>
  <c r="D11" i="35" s="1"/>
  <c r="H13" i="35"/>
  <c r="R16" i="33"/>
  <c r="Q16" i="33" s="1"/>
  <c r="P16" i="33" s="1"/>
  <c r="O16" i="33" s="1"/>
  <c r="M16" i="33" s="1"/>
  <c r="L16" i="33" s="1"/>
  <c r="K16" i="33" s="1"/>
  <c r="J16" i="33" s="1"/>
  <c r="H16" i="33" s="1"/>
  <c r="G16" i="33" s="1"/>
  <c r="F16" i="33" s="1"/>
  <c r="E16" i="33" s="1"/>
  <c r="R24" i="33"/>
  <c r="Q24" i="33"/>
  <c r="P24" i="33"/>
  <c r="O24" i="33"/>
  <c r="M24" i="33"/>
  <c r="L24" i="33"/>
  <c r="K24" i="33"/>
  <c r="J24" i="33"/>
  <c r="E24" i="33"/>
  <c r="K22" i="35" l="1"/>
  <c r="J22" i="35"/>
  <c r="M32" i="35"/>
  <c r="H26" i="35"/>
  <c r="M26" i="35" s="1"/>
  <c r="L22" i="35"/>
  <c r="H29" i="35"/>
  <c r="M29" i="35" s="1"/>
  <c r="H12" i="35"/>
  <c r="C22" i="35"/>
  <c r="L16" i="35"/>
  <c r="F11" i="35"/>
  <c r="F38" i="35" s="1"/>
  <c r="J16" i="35"/>
  <c r="K16" i="35"/>
  <c r="H35" i="35"/>
  <c r="M35" i="35" s="1"/>
  <c r="E11" i="35"/>
  <c r="E38" i="35" s="1"/>
  <c r="G11" i="35"/>
  <c r="G38" i="35" s="1"/>
  <c r="H18" i="35"/>
  <c r="M18" i="35" s="1"/>
  <c r="I16" i="35"/>
  <c r="D38" i="35"/>
  <c r="C16" i="35"/>
  <c r="B1" i="33"/>
  <c r="H22" i="35" l="1"/>
  <c r="M22" i="35" s="1"/>
  <c r="A5" i="65"/>
  <c r="B2" i="62"/>
  <c r="C11" i="35"/>
  <c r="L11" i="35"/>
  <c r="L38" i="35" s="1"/>
  <c r="K11" i="35"/>
  <c r="K38" i="35" s="1"/>
  <c r="C38" i="35"/>
  <c r="J11" i="35"/>
  <c r="J38" i="35" s="1"/>
  <c r="H16" i="35"/>
  <c r="M16" i="35" s="1"/>
  <c r="I11" i="35"/>
  <c r="G11" i="5"/>
  <c r="H11" i="35" l="1"/>
  <c r="M11" i="35" s="1"/>
  <c r="I38" i="35"/>
  <c r="H38" i="35" s="1"/>
  <c r="M38" i="35" s="1"/>
  <c r="C5" i="6"/>
  <c r="C35" i="5"/>
  <c r="E35" i="5" l="1"/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D36" i="9"/>
  <c r="K84" i="1" l="1"/>
  <c r="N84" i="1" s="1"/>
  <c r="F52" i="38"/>
  <c r="F51" i="38"/>
  <c r="F50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E7" i="38"/>
  <c r="F50" i="37"/>
  <c r="F49" i="37"/>
  <c r="F48" i="37"/>
  <c r="F47" i="37"/>
  <c r="E45" i="37"/>
  <c r="G44" i="37"/>
  <c r="G43" i="37"/>
  <c r="G42" i="37"/>
  <c r="G41" i="37"/>
  <c r="E40" i="37"/>
  <c r="E39" i="37"/>
  <c r="G38" i="37"/>
  <c r="G37" i="37"/>
  <c r="G36" i="37"/>
  <c r="G35" i="37"/>
  <c r="G34" i="37"/>
  <c r="G33" i="37"/>
  <c r="G32" i="37"/>
  <c r="G31" i="37"/>
  <c r="G30" i="37"/>
  <c r="G29" i="37"/>
  <c r="E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A5" i="37"/>
  <c r="C5" i="38" s="1"/>
  <c r="B45" i="35"/>
  <c r="C45" i="35" s="1"/>
  <c r="D45" i="35" s="1"/>
  <c r="E45" i="35" s="1"/>
  <c r="F45" i="35" s="1"/>
  <c r="G45" i="35" s="1"/>
  <c r="H45" i="35" s="1"/>
  <c r="I45" i="35" s="1"/>
  <c r="J45" i="35" s="1"/>
  <c r="K45" i="35" s="1"/>
  <c r="L45" i="35" s="1"/>
  <c r="M45" i="35" s="1"/>
  <c r="N45" i="35" s="1"/>
  <c r="O45" i="35" s="1"/>
  <c r="P45" i="35" s="1"/>
  <c r="Q45" i="35" s="1"/>
  <c r="R45" i="35" s="1"/>
  <c r="S45" i="35" s="1"/>
  <c r="T45" i="35" s="1"/>
  <c r="U45" i="35" s="1"/>
  <c r="V45" i="35" s="1"/>
  <c r="W45" i="35" s="1"/>
  <c r="B9" i="35"/>
  <c r="C9" i="35" s="1"/>
  <c r="D9" i="35" s="1"/>
  <c r="E9" i="35" s="1"/>
  <c r="F9" i="35" s="1"/>
  <c r="G9" i="35" s="1"/>
  <c r="H9" i="35" s="1"/>
  <c r="I9" i="35" s="1"/>
  <c r="J9" i="35" s="1"/>
  <c r="K9" i="35" s="1"/>
  <c r="L9" i="35" s="1"/>
  <c r="M9" i="35" s="1"/>
  <c r="N9" i="35" s="1"/>
  <c r="O9" i="35" s="1"/>
  <c r="P9" i="35" s="1"/>
  <c r="Q9" i="35" s="1"/>
  <c r="R9" i="35" s="1"/>
  <c r="S9" i="35" s="1"/>
  <c r="T9" i="35" s="1"/>
  <c r="U9" i="35" s="1"/>
  <c r="V9" i="35" s="1"/>
  <c r="W9" i="35" s="1"/>
  <c r="N7" i="34"/>
  <c r="O7" i="34" s="1"/>
  <c r="P7" i="34" s="1"/>
  <c r="Q7" i="34" s="1"/>
  <c r="R7" i="34" s="1"/>
  <c r="I7" i="34"/>
  <c r="J7" i="34" s="1"/>
  <c r="K7" i="34" s="1"/>
  <c r="L7" i="34" s="1"/>
  <c r="M7" i="34" s="1"/>
  <c r="D7" i="34"/>
  <c r="E7" i="34" s="1"/>
  <c r="F7" i="34" s="1"/>
  <c r="G7" i="34" s="1"/>
  <c r="H7" i="34" s="1"/>
  <c r="N5" i="34"/>
  <c r="A82" i="35" s="1"/>
  <c r="I5" i="34"/>
  <c r="D5" i="34"/>
  <c r="A10" i="35" s="1"/>
  <c r="B2" i="34"/>
  <c r="N6" i="33"/>
  <c r="O6" i="33" s="1"/>
  <c r="P6" i="33" s="1"/>
  <c r="Q6" i="33" s="1"/>
  <c r="R6" i="33" s="1"/>
  <c r="I6" i="33"/>
  <c r="J6" i="33" s="1"/>
  <c r="K6" i="33" s="1"/>
  <c r="L6" i="33" s="1"/>
  <c r="M6" i="33" s="1"/>
  <c r="D6" i="33"/>
  <c r="E6" i="33" s="1"/>
  <c r="F6" i="33" s="1"/>
  <c r="G6" i="33" s="1"/>
  <c r="H6" i="33" s="1"/>
  <c r="I5" i="35" l="1"/>
  <c r="A5" i="36" s="1"/>
  <c r="I5" i="63"/>
  <c r="A46" i="35"/>
  <c r="C5" i="66"/>
  <c r="F46" i="37"/>
  <c r="G45" i="37"/>
  <c r="G50" i="37" s="1"/>
  <c r="G39" i="37"/>
  <c r="G48" i="37" s="1"/>
  <c r="G28" i="37"/>
  <c r="G47" i="37" s="1"/>
  <c r="G40" i="37"/>
  <c r="G49" i="37" s="1"/>
  <c r="G51" i="38"/>
  <c r="G52" i="38"/>
  <c r="G50" i="38"/>
  <c r="F53" i="38"/>
  <c r="F49" i="38" s="1"/>
  <c r="G7" i="36"/>
  <c r="K7" i="36"/>
  <c r="A5" i="64" l="1"/>
  <c r="C7" i="36"/>
  <c r="G53" i="38"/>
  <c r="G49" i="38" s="1"/>
  <c r="G46" i="37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4" i="9"/>
  <c r="E15" i="4"/>
  <c r="E14" i="4"/>
  <c r="E13" i="4"/>
  <c r="E12" i="4"/>
  <c r="J37" i="1"/>
  <c r="I37" i="1"/>
  <c r="D37" i="1"/>
  <c r="H37" i="1" s="1"/>
  <c r="E63" i="1"/>
  <c r="J63" i="1"/>
  <c r="I63" i="1"/>
  <c r="F10" i="4" s="1"/>
  <c r="D63" i="1"/>
  <c r="C10" i="4" s="1"/>
  <c r="J57" i="1"/>
  <c r="I57" i="1"/>
  <c r="E57" i="1"/>
  <c r="D57" i="1"/>
  <c r="J53" i="1"/>
  <c r="I53" i="1"/>
  <c r="D53" i="1"/>
  <c r="H53" i="1" s="1"/>
  <c r="K46" i="1"/>
  <c r="J46" i="1"/>
  <c r="I46" i="1"/>
  <c r="F30" i="5" s="1"/>
  <c r="E46" i="1"/>
  <c r="D46" i="1"/>
  <c r="C30" i="5" l="1"/>
  <c r="E30" i="5" s="1"/>
  <c r="H46" i="1"/>
  <c r="H59" i="1"/>
  <c r="H61" i="1"/>
  <c r="H60" i="1"/>
  <c r="N59" i="1"/>
  <c r="N60" i="1"/>
  <c r="N61" i="1"/>
  <c r="G10" i="4"/>
  <c r="N65" i="1"/>
  <c r="N67" i="1"/>
  <c r="N66" i="1"/>
  <c r="H65" i="1"/>
  <c r="H67" i="1"/>
  <c r="H66" i="1"/>
  <c r="H19" i="4"/>
  <c r="N46" i="1"/>
  <c r="I44" i="1"/>
  <c r="F19" i="4"/>
  <c r="J19" i="4" s="1"/>
  <c r="G19" i="4"/>
  <c r="I19" i="4" s="1"/>
  <c r="G30" i="5"/>
  <c r="D44" i="1"/>
  <c r="H44" i="1" s="1"/>
  <c r="K44" i="1"/>
  <c r="N44" i="1" s="1"/>
  <c r="C19" i="4"/>
  <c r="E44" i="1"/>
  <c r="J44" i="1"/>
  <c r="B10" i="3"/>
  <c r="A24" i="3" s="1"/>
  <c r="H64" i="1" l="1"/>
  <c r="F63" i="1"/>
  <c r="N64" i="1"/>
  <c r="K63" i="1"/>
  <c r="N63" i="1" s="1"/>
  <c r="H58" i="1"/>
  <c r="F57" i="1"/>
  <c r="N58" i="1"/>
  <c r="K57" i="1"/>
  <c r="E19" i="4"/>
  <c r="L7" i="32"/>
  <c r="M7" i="32"/>
  <c r="N7" i="32"/>
  <c r="O7" i="32"/>
  <c r="L8" i="32"/>
  <c r="M8" i="32"/>
  <c r="N8" i="32"/>
  <c r="O8" i="32"/>
  <c r="L9" i="32"/>
  <c r="M9" i="32"/>
  <c r="N9" i="32"/>
  <c r="O9" i="32"/>
  <c r="L10" i="32"/>
  <c r="M10" i="32"/>
  <c r="N10" i="32"/>
  <c r="O10" i="32"/>
  <c r="L11" i="32"/>
  <c r="M11" i="32"/>
  <c r="N11" i="32"/>
  <c r="O11" i="32"/>
  <c r="L12" i="32"/>
  <c r="M12" i="32"/>
  <c r="N12" i="32"/>
  <c r="O12" i="32"/>
  <c r="L13" i="32"/>
  <c r="M13" i="32"/>
  <c r="N13" i="32"/>
  <c r="O13" i="32"/>
  <c r="L14" i="32"/>
  <c r="M14" i="32"/>
  <c r="N14" i="32"/>
  <c r="O14" i="32"/>
  <c r="L15" i="32"/>
  <c r="M15" i="32"/>
  <c r="N15" i="32"/>
  <c r="O15" i="32"/>
  <c r="L16" i="32"/>
  <c r="M16" i="32"/>
  <c r="N16" i="32"/>
  <c r="O16" i="32"/>
  <c r="L17" i="32"/>
  <c r="M17" i="32"/>
  <c r="N17" i="32"/>
  <c r="O17" i="32"/>
  <c r="L18" i="32"/>
  <c r="M18" i="32"/>
  <c r="N18" i="32"/>
  <c r="O18" i="32"/>
  <c r="L19" i="32"/>
  <c r="M19" i="32"/>
  <c r="N19" i="32"/>
  <c r="O19" i="32"/>
  <c r="L20" i="32"/>
  <c r="M20" i="32"/>
  <c r="N20" i="32"/>
  <c r="O20" i="32"/>
  <c r="L21" i="32"/>
  <c r="M21" i="32"/>
  <c r="N21" i="32"/>
  <c r="O21" i="32"/>
  <c r="L22" i="32"/>
  <c r="M22" i="32"/>
  <c r="N22" i="32"/>
  <c r="O22" i="32"/>
  <c r="L23" i="32"/>
  <c r="M23" i="32"/>
  <c r="N23" i="32"/>
  <c r="O23" i="32"/>
  <c r="L24" i="32"/>
  <c r="M24" i="32"/>
  <c r="N24" i="32"/>
  <c r="O24" i="32"/>
  <c r="L25" i="32"/>
  <c r="M25" i="32"/>
  <c r="N25" i="32"/>
  <c r="O25" i="32"/>
  <c r="L26" i="32"/>
  <c r="M26" i="32"/>
  <c r="N26" i="32"/>
  <c r="O26" i="32"/>
  <c r="L27" i="32"/>
  <c r="M27" i="32"/>
  <c r="N27" i="32"/>
  <c r="O27" i="32"/>
  <c r="L28" i="32"/>
  <c r="M28" i="32"/>
  <c r="N28" i="32"/>
  <c r="O28" i="32"/>
  <c r="L29" i="32"/>
  <c r="M29" i="32"/>
  <c r="N29" i="32"/>
  <c r="O29" i="32"/>
  <c r="L30" i="32"/>
  <c r="M30" i="32"/>
  <c r="N30" i="32"/>
  <c r="O30" i="32"/>
  <c r="L31" i="32"/>
  <c r="M31" i="32"/>
  <c r="N31" i="32"/>
  <c r="O31" i="32"/>
  <c r="L32" i="32"/>
  <c r="M32" i="32"/>
  <c r="N32" i="32"/>
  <c r="O32" i="32"/>
  <c r="L6" i="32"/>
  <c r="M6" i="32"/>
  <c r="N6" i="32"/>
  <c r="O6" i="32"/>
  <c r="K5" i="32"/>
  <c r="I5" i="32"/>
  <c r="G5" i="32"/>
  <c r="E5" i="32"/>
  <c r="O5" i="32"/>
  <c r="M5" i="32"/>
  <c r="N5" i="32"/>
  <c r="L5" i="32"/>
  <c r="J5" i="32"/>
  <c r="H5" i="32"/>
  <c r="F5" i="32"/>
  <c r="D5" i="32"/>
  <c r="H30" i="5" l="1"/>
  <c r="I30" i="5" s="1"/>
  <c r="N57" i="1"/>
  <c r="D20" i="5"/>
  <c r="F70" i="1"/>
  <c r="H57" i="1"/>
  <c r="H63" i="1"/>
  <c r="C8" i="6"/>
  <c r="D10" i="4"/>
  <c r="E10" i="4" s="1"/>
  <c r="M81" i="1"/>
  <c r="M80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6" i="1"/>
  <c r="M45" i="1"/>
  <c r="M43" i="1"/>
  <c r="M42" i="1"/>
  <c r="M41" i="1"/>
  <c r="M34" i="1"/>
  <c r="M33" i="1"/>
  <c r="M32" i="1"/>
  <c r="I11" i="4"/>
  <c r="J11" i="4"/>
  <c r="I13" i="4"/>
  <c r="J13" i="4"/>
  <c r="I14" i="4"/>
  <c r="J14" i="4"/>
  <c r="I15" i="4"/>
  <c r="J15" i="4"/>
  <c r="I12" i="5"/>
  <c r="J12" i="5"/>
  <c r="I22" i="5"/>
  <c r="J22" i="5"/>
  <c r="I27" i="5"/>
  <c r="J27" i="5"/>
  <c r="J9" i="5"/>
  <c r="I9" i="5"/>
  <c r="F77" i="1" l="1"/>
  <c r="C7" i="6"/>
  <c r="B14" i="26"/>
  <c r="D12" i="25"/>
  <c r="B13" i="26"/>
  <c r="B12" i="26"/>
  <c r="B11" i="26"/>
  <c r="I6" i="29"/>
  <c r="H6" i="29" s="1"/>
  <c r="G6" i="29" s="1"/>
  <c r="F6" i="29" s="1"/>
  <c r="E6" i="29" s="1"/>
  <c r="D6" i="29" s="1"/>
  <c r="F6" i="31"/>
  <c r="E6" i="31" s="1"/>
  <c r="D6" i="31" s="1"/>
  <c r="F86" i="1" l="1"/>
  <c r="F78" i="1"/>
  <c r="D9" i="25"/>
  <c r="D11" i="25"/>
  <c r="D10" i="25"/>
  <c r="F87" i="1" l="1"/>
  <c r="F69" i="1"/>
  <c r="B5" i="3" l="1"/>
  <c r="A1" i="56" s="1"/>
  <c r="O63" i="26"/>
  <c r="M63" i="26"/>
  <c r="L63" i="26"/>
  <c r="J63" i="26"/>
  <c r="I63" i="26"/>
  <c r="G63" i="26"/>
  <c r="F63" i="26"/>
  <c r="D63" i="26"/>
  <c r="O52" i="26"/>
  <c r="M52" i="26"/>
  <c r="L52" i="26"/>
  <c r="J52" i="26"/>
  <c r="I52" i="26"/>
  <c r="G52" i="26"/>
  <c r="F52" i="26"/>
  <c r="D52" i="26"/>
  <c r="O46" i="26"/>
  <c r="M46" i="26"/>
  <c r="L46" i="26"/>
  <c r="J46" i="26"/>
  <c r="I46" i="26"/>
  <c r="G46" i="26"/>
  <c r="F46" i="26"/>
  <c r="D46" i="26"/>
  <c r="O36" i="26"/>
  <c r="M36" i="26"/>
  <c r="L36" i="26"/>
  <c r="J36" i="26"/>
  <c r="I36" i="26"/>
  <c r="G36" i="26"/>
  <c r="F36" i="26"/>
  <c r="D36" i="26"/>
  <c r="O31" i="26"/>
  <c r="M31" i="26"/>
  <c r="L31" i="26"/>
  <c r="J31" i="26"/>
  <c r="I31" i="26"/>
  <c r="G31" i="26"/>
  <c r="F31" i="26"/>
  <c r="D31" i="26"/>
  <c r="O25" i="26"/>
  <c r="M25" i="26"/>
  <c r="L25" i="26"/>
  <c r="J25" i="26"/>
  <c r="I25" i="26"/>
  <c r="G25" i="26"/>
  <c r="F25" i="26"/>
  <c r="D25" i="26"/>
  <c r="H68" i="26" s="1"/>
  <c r="E68" i="26" s="1"/>
  <c r="O23" i="26"/>
  <c r="O22" i="26" s="1"/>
  <c r="M23" i="26"/>
  <c r="M22" i="26" s="1"/>
  <c r="L23" i="26"/>
  <c r="L22" i="26" s="1"/>
  <c r="J23" i="26"/>
  <c r="J22" i="26" s="1"/>
  <c r="I23" i="26"/>
  <c r="I22" i="26" s="1"/>
  <c r="G23" i="26"/>
  <c r="G22" i="26" s="1"/>
  <c r="F23" i="26"/>
  <c r="F22" i="26" s="1"/>
  <c r="D23" i="26"/>
  <c r="D22" i="26" s="1"/>
  <c r="N68" i="26"/>
  <c r="K68" i="26" s="1"/>
  <c r="N67" i="26"/>
  <c r="K67" i="26" s="1"/>
  <c r="N66" i="26"/>
  <c r="K66" i="26" s="1"/>
  <c r="N65" i="26"/>
  <c r="K65" i="26" s="1"/>
  <c r="N64" i="26"/>
  <c r="K64" i="26" s="1"/>
  <c r="N62" i="26"/>
  <c r="K62" i="26" s="1"/>
  <c r="N61" i="26"/>
  <c r="K61" i="26" s="1"/>
  <c r="N60" i="26"/>
  <c r="K60" i="26" s="1"/>
  <c r="N58" i="26"/>
  <c r="K58" i="26" s="1"/>
  <c r="N57" i="26"/>
  <c r="K57" i="26" s="1"/>
  <c r="N56" i="26"/>
  <c r="K56" i="26" s="1"/>
  <c r="N55" i="26"/>
  <c r="K55" i="26" s="1"/>
  <c r="N54" i="26"/>
  <c r="K54" i="26" s="1"/>
  <c r="N53" i="26"/>
  <c r="K53" i="26" s="1"/>
  <c r="N51" i="26"/>
  <c r="K51" i="26" s="1"/>
  <c r="N50" i="26"/>
  <c r="K50" i="26" s="1"/>
  <c r="N49" i="26"/>
  <c r="K49" i="26" s="1"/>
  <c r="N48" i="26"/>
  <c r="K48" i="26" s="1"/>
  <c r="N47" i="26"/>
  <c r="K47" i="26" s="1"/>
  <c r="N45" i="26"/>
  <c r="K45" i="26" s="1"/>
  <c r="N44" i="26"/>
  <c r="K44" i="26" s="1"/>
  <c r="N43" i="26"/>
  <c r="K43" i="26" s="1"/>
  <c r="N42" i="26"/>
  <c r="K42" i="26" s="1"/>
  <c r="N41" i="26"/>
  <c r="K41" i="26" s="1"/>
  <c r="N40" i="26"/>
  <c r="K40" i="26" s="1"/>
  <c r="N39" i="26"/>
  <c r="K39" i="26" s="1"/>
  <c r="N38" i="26"/>
  <c r="K38" i="26" s="1"/>
  <c r="N37" i="26"/>
  <c r="K37" i="26" s="1"/>
  <c r="N35" i="26"/>
  <c r="K35" i="26" s="1"/>
  <c r="N34" i="26"/>
  <c r="K34" i="26" s="1"/>
  <c r="N33" i="26"/>
  <c r="K33" i="26" s="1"/>
  <c r="N32" i="26"/>
  <c r="K32" i="26" s="1"/>
  <c r="N30" i="26"/>
  <c r="K30" i="26" s="1"/>
  <c r="N29" i="26"/>
  <c r="K29" i="26" s="1"/>
  <c r="N28" i="26"/>
  <c r="K28" i="26" s="1"/>
  <c r="N27" i="26"/>
  <c r="K27" i="26" s="1"/>
  <c r="N26" i="26"/>
  <c r="K26" i="26" s="1"/>
  <c r="N24" i="26"/>
  <c r="K24" i="26" s="1"/>
  <c r="H67" i="26"/>
  <c r="E67" i="26" s="1"/>
  <c r="H66" i="26"/>
  <c r="E66" i="26" s="1"/>
  <c r="H65" i="26"/>
  <c r="E65" i="26" s="1"/>
  <c r="H64" i="26"/>
  <c r="E64" i="26" s="1"/>
  <c r="H62" i="26"/>
  <c r="E62" i="26" s="1"/>
  <c r="H61" i="26"/>
  <c r="E61" i="26" s="1"/>
  <c r="H60" i="26"/>
  <c r="E60" i="26" s="1"/>
  <c r="H24" i="26"/>
  <c r="E24" i="26" s="1"/>
  <c r="H26" i="26"/>
  <c r="E26" i="26" s="1"/>
  <c r="H27" i="26"/>
  <c r="E27" i="26" s="1"/>
  <c r="H28" i="26"/>
  <c r="E28" i="26" s="1"/>
  <c r="H29" i="26"/>
  <c r="E29" i="26" s="1"/>
  <c r="H30" i="26"/>
  <c r="E30" i="26" s="1"/>
  <c r="H32" i="26"/>
  <c r="E32" i="26" s="1"/>
  <c r="H33" i="26"/>
  <c r="E33" i="26" s="1"/>
  <c r="H34" i="26"/>
  <c r="E34" i="26" s="1"/>
  <c r="H35" i="26"/>
  <c r="E35" i="26" s="1"/>
  <c r="H37" i="26"/>
  <c r="E37" i="26" s="1"/>
  <c r="H38" i="26"/>
  <c r="E38" i="26" s="1"/>
  <c r="H39" i="26"/>
  <c r="E39" i="26" s="1"/>
  <c r="H40" i="26"/>
  <c r="E40" i="26" s="1"/>
  <c r="H41" i="26"/>
  <c r="E41" i="26" s="1"/>
  <c r="H42" i="26"/>
  <c r="E42" i="26" s="1"/>
  <c r="H43" i="26"/>
  <c r="E43" i="26" s="1"/>
  <c r="H44" i="26"/>
  <c r="E44" i="26" s="1"/>
  <c r="H45" i="26"/>
  <c r="E45" i="26" s="1"/>
  <c r="H47" i="26"/>
  <c r="E47" i="26" s="1"/>
  <c r="H48" i="26"/>
  <c r="E48" i="26" s="1"/>
  <c r="H49" i="26"/>
  <c r="E49" i="26" s="1"/>
  <c r="H50" i="26"/>
  <c r="E50" i="26" s="1"/>
  <c r="H51" i="26"/>
  <c r="E51" i="26" s="1"/>
  <c r="H53" i="26"/>
  <c r="E53" i="26" s="1"/>
  <c r="H54" i="26"/>
  <c r="E54" i="26" s="1"/>
  <c r="H55" i="26"/>
  <c r="E55" i="26" s="1"/>
  <c r="H56" i="26"/>
  <c r="E56" i="26" s="1"/>
  <c r="H57" i="26"/>
  <c r="E57" i="26" s="1"/>
  <c r="H58" i="26"/>
  <c r="E58" i="26" s="1"/>
  <c r="J34" i="25"/>
  <c r="J33" i="25"/>
  <c r="J30" i="25"/>
  <c r="J28" i="25"/>
  <c r="J27" i="25"/>
  <c r="J26" i="25"/>
  <c r="J25" i="25"/>
  <c r="J23" i="25"/>
  <c r="J22" i="25"/>
  <c r="J20" i="25"/>
  <c r="J19" i="25"/>
  <c r="E34" i="25"/>
  <c r="E33" i="25"/>
  <c r="E30" i="25"/>
  <c r="E28" i="25"/>
  <c r="E27" i="25"/>
  <c r="E26" i="25"/>
  <c r="E25" i="25"/>
  <c r="E23" i="25"/>
  <c r="E22" i="25"/>
  <c r="E20" i="25"/>
  <c r="E19" i="25"/>
  <c r="F21" i="25"/>
  <c r="F24" i="25" s="1"/>
  <c r="G21" i="25"/>
  <c r="G24" i="25" s="1"/>
  <c r="G29" i="25" s="1"/>
  <c r="G31" i="25" s="1"/>
  <c r="H21" i="25"/>
  <c r="H24" i="25" s="1"/>
  <c r="H29" i="25" s="1"/>
  <c r="H31" i="25" s="1"/>
  <c r="I21" i="25"/>
  <c r="I24" i="25" s="1"/>
  <c r="I29" i="25" s="1"/>
  <c r="I31" i="25" s="1"/>
  <c r="K21" i="25"/>
  <c r="K24" i="25" s="1"/>
  <c r="K29" i="25" s="1"/>
  <c r="K31" i="25" s="1"/>
  <c r="L21" i="25"/>
  <c r="L24" i="25" s="1"/>
  <c r="L29" i="25" s="1"/>
  <c r="L31" i="25" s="1"/>
  <c r="M21" i="25"/>
  <c r="M24" i="25" s="1"/>
  <c r="M29" i="25" s="1"/>
  <c r="M31" i="25" s="1"/>
  <c r="A1" i="57" l="1"/>
  <c r="H25" i="26"/>
  <c r="E25" i="26" s="1"/>
  <c r="N25" i="26"/>
  <c r="K25" i="26" s="1"/>
  <c r="N31" i="26"/>
  <c r="K31" i="26" s="1"/>
  <c r="N52" i="26"/>
  <c r="K52" i="26" s="1"/>
  <c r="H52" i="26"/>
  <c r="H23" i="26"/>
  <c r="E23" i="26" s="1"/>
  <c r="H22" i="26"/>
  <c r="E22" i="26" s="1"/>
  <c r="N23" i="26"/>
  <c r="N22" i="26"/>
  <c r="K22" i="26" s="1"/>
  <c r="F29" i="25"/>
  <c r="F31" i="25" s="1"/>
  <c r="E52" i="26"/>
  <c r="K23" i="26"/>
  <c r="H31" i="26"/>
  <c r="E31" i="26" s="1"/>
  <c r="H36" i="26"/>
  <c r="E36" i="26" s="1"/>
  <c r="N36" i="26"/>
  <c r="K36" i="26" s="1"/>
  <c r="H46" i="26"/>
  <c r="E46" i="26" s="1"/>
  <c r="N46" i="26"/>
  <c r="K46" i="26" s="1"/>
  <c r="H63" i="26"/>
  <c r="E63" i="26" s="1"/>
  <c r="N63" i="26"/>
  <c r="K63" i="26" s="1"/>
  <c r="J21" i="25"/>
  <c r="J24" i="25" s="1"/>
  <c r="J29" i="25" s="1"/>
  <c r="J31" i="25" s="1"/>
  <c r="E21" i="25"/>
  <c r="E24" i="25" s="1"/>
  <c r="E29" i="25" s="1"/>
  <c r="E31" i="25" s="1"/>
  <c r="D21" i="25"/>
  <c r="D24" i="25" s="1"/>
  <c r="D29" i="25" s="1"/>
  <c r="D31" i="25" s="1"/>
  <c r="D9" i="4" l="1"/>
  <c r="F9" i="4"/>
  <c r="H10" i="4"/>
  <c r="F18" i="4"/>
  <c r="G18" i="4"/>
  <c r="H18" i="4"/>
  <c r="H16" i="4" s="1"/>
  <c r="C18" i="4"/>
  <c r="C9" i="4"/>
  <c r="B8" i="4"/>
  <c r="C8" i="4" s="1"/>
  <c r="D8" i="4" s="1"/>
  <c r="E8" i="4" s="1"/>
  <c r="F8" i="4" s="1"/>
  <c r="G8" i="4" s="1"/>
  <c r="H8" i="4" s="1"/>
  <c r="I8" i="4" s="1"/>
  <c r="J8" i="4" s="1"/>
  <c r="J7" i="4"/>
  <c r="I7" i="4"/>
  <c r="H7" i="4"/>
  <c r="H6" i="4"/>
  <c r="G6" i="4"/>
  <c r="F6" i="4"/>
  <c r="D6" i="4"/>
  <c r="C6" i="4"/>
  <c r="A3" i="4"/>
  <c r="F10" i="5"/>
  <c r="G10" i="5"/>
  <c r="F15" i="5"/>
  <c r="G15" i="5"/>
  <c r="H15" i="5"/>
  <c r="J15" i="5" s="1"/>
  <c r="F17" i="5"/>
  <c r="G17" i="5"/>
  <c r="H17" i="5"/>
  <c r="F18" i="5"/>
  <c r="G18" i="5"/>
  <c r="F20" i="5"/>
  <c r="G20" i="5"/>
  <c r="H20" i="5"/>
  <c r="F23" i="5"/>
  <c r="G23" i="5"/>
  <c r="F24" i="5"/>
  <c r="G24" i="5"/>
  <c r="H24" i="5"/>
  <c r="F25" i="5"/>
  <c r="F26" i="5"/>
  <c r="G26" i="5"/>
  <c r="F29" i="5"/>
  <c r="G29" i="5"/>
  <c r="H29" i="5"/>
  <c r="J29" i="5" s="1"/>
  <c r="F32" i="5"/>
  <c r="G32" i="5"/>
  <c r="H32" i="5"/>
  <c r="A3" i="5"/>
  <c r="B8" i="5"/>
  <c r="C8" i="5" s="1"/>
  <c r="D8" i="5" s="1"/>
  <c r="E8" i="5" s="1"/>
  <c r="F8" i="5" s="1"/>
  <c r="G8" i="5" s="1"/>
  <c r="H8" i="5" s="1"/>
  <c r="I8" i="5" s="1"/>
  <c r="J8" i="5" s="1"/>
  <c r="J7" i="5"/>
  <c r="I7" i="5"/>
  <c r="H7" i="5"/>
  <c r="H6" i="5"/>
  <c r="G6" i="5"/>
  <c r="E6" i="5"/>
  <c r="D6" i="5"/>
  <c r="F6" i="5"/>
  <c r="C36" i="5"/>
  <c r="C32" i="5"/>
  <c r="C29" i="5"/>
  <c r="C26" i="5"/>
  <c r="C25" i="5"/>
  <c r="E25" i="5" s="1"/>
  <c r="C24" i="5"/>
  <c r="C23" i="5"/>
  <c r="E23" i="5" s="1"/>
  <c r="C20" i="5"/>
  <c r="C18" i="5"/>
  <c r="E18" i="5" s="1"/>
  <c r="C17" i="5"/>
  <c r="C15" i="5"/>
  <c r="E15" i="5" s="1"/>
  <c r="C10" i="5"/>
  <c r="E10" i="5" s="1"/>
  <c r="E9" i="4" l="1"/>
  <c r="E17" i="5"/>
  <c r="E24" i="5"/>
  <c r="E26" i="5"/>
  <c r="E20" i="5"/>
  <c r="E32" i="5"/>
  <c r="J32" i="5"/>
  <c r="E29" i="5"/>
  <c r="E36" i="5"/>
  <c r="J24" i="5"/>
  <c r="J20" i="5"/>
  <c r="J17" i="5"/>
  <c r="C16" i="4"/>
  <c r="E18" i="4"/>
  <c r="I29" i="5"/>
  <c r="I32" i="5"/>
  <c r="F16" i="4"/>
  <c r="F17" i="4"/>
  <c r="F20" i="4" s="1"/>
  <c r="J30" i="5"/>
  <c r="G16" i="4"/>
  <c r="G17" i="4"/>
  <c r="D16" i="4"/>
  <c r="D17" i="4"/>
  <c r="G28" i="5"/>
  <c r="J18" i="4"/>
  <c r="H9" i="4"/>
  <c r="J9" i="4" s="1"/>
  <c r="J10" i="4"/>
  <c r="I24" i="5"/>
  <c r="I20" i="5"/>
  <c r="I17" i="5"/>
  <c r="I15" i="5"/>
  <c r="I18" i="4"/>
  <c r="G9" i="4"/>
  <c r="I10" i="4"/>
  <c r="D28" i="5"/>
  <c r="H28" i="5"/>
  <c r="F28" i="5"/>
  <c r="C17" i="4"/>
  <c r="C20" i="4" s="1"/>
  <c r="H17" i="4"/>
  <c r="C28" i="5"/>
  <c r="J28" i="5" l="1"/>
  <c r="E28" i="5"/>
  <c r="E16" i="4"/>
  <c r="E17" i="4"/>
  <c r="J16" i="4"/>
  <c r="J17" i="4"/>
  <c r="I17" i="4"/>
  <c r="I28" i="5"/>
  <c r="I16" i="4"/>
  <c r="I9" i="4"/>
  <c r="A2" i="7"/>
  <c r="F3" i="7"/>
  <c r="E3" i="7"/>
  <c r="D3" i="7"/>
  <c r="F5" i="7"/>
  <c r="E8" i="7"/>
  <c r="D8" i="7"/>
  <c r="F8" i="7" l="1"/>
  <c r="K40" i="1" l="1"/>
  <c r="A2" i="9"/>
  <c r="H25" i="5" l="1"/>
  <c r="J25" i="5" s="1"/>
  <c r="N40" i="1"/>
  <c r="G25" i="5"/>
  <c r="I25" i="5" s="1"/>
  <c r="M40" i="1"/>
  <c r="I85" i="1"/>
  <c r="F11" i="5" s="1"/>
  <c r="E85" i="1"/>
  <c r="D85" i="1"/>
  <c r="C11" i="5" l="1"/>
  <c r="H85" i="1"/>
  <c r="E11" i="5"/>
  <c r="J85" i="1"/>
  <c r="K85" i="1"/>
  <c r="N85" i="1" s="1"/>
  <c r="G19" i="5"/>
  <c r="F19" i="5"/>
  <c r="C19" i="5"/>
  <c r="E19" i="5" l="1"/>
  <c r="M84" i="1"/>
  <c r="M85" i="1"/>
  <c r="O80" i="1"/>
  <c r="P80" i="1" s="1"/>
  <c r="Q80" i="1" s="1"/>
  <c r="B17" i="8"/>
  <c r="C9" i="8" l="1"/>
  <c r="C10" i="8"/>
  <c r="B10" i="8" s="1"/>
  <c r="C8" i="8"/>
  <c r="B8" i="8" s="1"/>
  <c r="Q4" i="1"/>
  <c r="P4" i="1"/>
  <c r="Q3" i="1"/>
  <c r="P3" i="1"/>
  <c r="O3" i="1"/>
  <c r="Q12" i="1"/>
  <c r="P12" i="1"/>
  <c r="O12" i="1"/>
  <c r="Q9" i="1"/>
  <c r="P9" i="1"/>
  <c r="O9" i="1"/>
  <c r="B9" i="3"/>
  <c r="A25" i="3" s="1"/>
  <c r="B15" i="26" l="1"/>
  <c r="D13" i="25"/>
  <c r="A27" i="3"/>
  <c r="D9" i="6"/>
  <c r="A6" i="6"/>
  <c r="A2" i="6"/>
  <c r="E82" i="1"/>
  <c r="I82" i="1"/>
  <c r="F16" i="5" s="1"/>
  <c r="J82" i="1"/>
  <c r="G16" i="5" s="1"/>
  <c r="K82" i="1"/>
  <c r="N82" i="1" s="1"/>
  <c r="D82" i="1"/>
  <c r="E76" i="1"/>
  <c r="I76" i="1"/>
  <c r="J76" i="1"/>
  <c r="D76" i="1"/>
  <c r="H76" i="1" s="1"/>
  <c r="B75" i="1"/>
  <c r="E23" i="1"/>
  <c r="E21" i="1" s="1"/>
  <c r="I23" i="1"/>
  <c r="I21" i="1" s="1"/>
  <c r="J23" i="1"/>
  <c r="J21" i="1" s="1"/>
  <c r="G33" i="5" s="1"/>
  <c r="E20" i="1"/>
  <c r="I20" i="1"/>
  <c r="J20" i="1"/>
  <c r="E15" i="1"/>
  <c r="I15" i="1"/>
  <c r="J15" i="1"/>
  <c r="D23" i="1"/>
  <c r="D20" i="1"/>
  <c r="H20" i="1" s="1"/>
  <c r="D15" i="1"/>
  <c r="H15" i="1" s="1"/>
  <c r="J10" i="1"/>
  <c r="A21" i="3"/>
  <c r="K10" i="1"/>
  <c r="I10" i="1"/>
  <c r="K8" i="1"/>
  <c r="J8" i="1"/>
  <c r="I8" i="1"/>
  <c r="A15" i="3"/>
  <c r="A14" i="3"/>
  <c r="K12" i="1"/>
  <c r="J12" i="1"/>
  <c r="I12" i="1"/>
  <c r="E12" i="1"/>
  <c r="D12" i="1"/>
  <c r="H12" i="1" s="1"/>
  <c r="E10" i="1"/>
  <c r="E11" i="1" s="1"/>
  <c r="D10" i="1"/>
  <c r="K9" i="1"/>
  <c r="J9" i="1"/>
  <c r="I9" i="1"/>
  <c r="E9" i="1"/>
  <c r="D9" i="1"/>
  <c r="H9" i="1" s="1"/>
  <c r="E8" i="1"/>
  <c r="D8" i="1"/>
  <c r="H8" i="1" s="1"/>
  <c r="A17" i="3"/>
  <c r="A20" i="3"/>
  <c r="A19" i="3"/>
  <c r="A18" i="3"/>
  <c r="A12" i="3"/>
  <c r="B6" i="1"/>
  <c r="C6" i="1" s="1"/>
  <c r="D6" i="1" s="1"/>
  <c r="E6" i="1" s="1"/>
  <c r="F6" i="1" s="1"/>
  <c r="G6" i="1" s="1"/>
  <c r="H6" i="1" s="1"/>
  <c r="J3" i="1"/>
  <c r="I3" i="1"/>
  <c r="A2" i="1"/>
  <c r="D11" i="1" l="1"/>
  <c r="H11" i="1" s="1"/>
  <c r="H10" i="1"/>
  <c r="N12" i="1"/>
  <c r="N10" i="1"/>
  <c r="D21" i="1"/>
  <c r="H21" i="1" s="1"/>
  <c r="H23" i="1"/>
  <c r="N9" i="1"/>
  <c r="C16" i="5"/>
  <c r="C14" i="5" s="1"/>
  <c r="H82" i="1"/>
  <c r="K11" i="1"/>
  <c r="F33" i="5"/>
  <c r="F31" i="5" s="1"/>
  <c r="F21" i="5" s="1"/>
  <c r="D31" i="5"/>
  <c r="D21" i="5" s="1"/>
  <c r="G31" i="5"/>
  <c r="M44" i="1"/>
  <c r="H16" i="5"/>
  <c r="J16" i="5" s="1"/>
  <c r="M82" i="1"/>
  <c r="C39" i="5"/>
  <c r="G39" i="5"/>
  <c r="G14" i="5"/>
  <c r="E16" i="5"/>
  <c r="F39" i="5"/>
  <c r="F24" i="4" s="1"/>
  <c r="F14" i="5"/>
  <c r="F13" i="5" s="1"/>
  <c r="C5" i="4"/>
  <c r="C5" i="5"/>
  <c r="G5" i="4"/>
  <c r="G5" i="5"/>
  <c r="F5" i="4"/>
  <c r="F5" i="5"/>
  <c r="I6" i="1"/>
  <c r="J6" i="1" s="1"/>
  <c r="K6" i="1" s="1"/>
  <c r="Q8" i="1"/>
  <c r="O8" i="1"/>
  <c r="P8" i="1"/>
  <c r="P10" i="1"/>
  <c r="Q10" i="1"/>
  <c r="O10" i="1"/>
  <c r="O11" i="1" s="1"/>
  <c r="D70" i="1"/>
  <c r="H70" i="1" s="1"/>
  <c r="I38" i="1"/>
  <c r="J70" i="1"/>
  <c r="I70" i="1"/>
  <c r="E70" i="1"/>
  <c r="J11" i="1"/>
  <c r="J13" i="1" s="1"/>
  <c r="I11" i="1"/>
  <c r="I13" i="1" s="1"/>
  <c r="M10" i="1"/>
  <c r="N8" i="1"/>
  <c r="M12" i="1"/>
  <c r="M8" i="1"/>
  <c r="M9" i="1"/>
  <c r="D13" i="1"/>
  <c r="H13" i="1" s="1"/>
  <c r="D38" i="1" l="1"/>
  <c r="H38" i="1" s="1"/>
  <c r="C33" i="5"/>
  <c r="E33" i="5" s="1"/>
  <c r="N11" i="1"/>
  <c r="L6" i="1"/>
  <c r="M6" i="1" s="1"/>
  <c r="N6" i="1" s="1"/>
  <c r="O6" i="1" s="1"/>
  <c r="P6" i="1" s="1"/>
  <c r="Q6" i="1" s="1"/>
  <c r="H14" i="5"/>
  <c r="J14" i="5" s="1"/>
  <c r="H39" i="5"/>
  <c r="H24" i="4" s="1"/>
  <c r="J24" i="4" s="1"/>
  <c r="F34" i="5"/>
  <c r="C13" i="5"/>
  <c r="C24" i="4"/>
  <c r="C31" i="5"/>
  <c r="C21" i="5" s="1"/>
  <c r="E21" i="5" s="1"/>
  <c r="I16" i="5"/>
  <c r="G13" i="5"/>
  <c r="G24" i="4"/>
  <c r="G21" i="5"/>
  <c r="D39" i="5"/>
  <c r="D24" i="4" s="1"/>
  <c r="E24" i="4" s="1"/>
  <c r="D14" i="5"/>
  <c r="D13" i="5" s="1"/>
  <c r="D34" i="5" s="1"/>
  <c r="D37" i="5" s="1"/>
  <c r="P11" i="1"/>
  <c r="P13" i="1" s="1"/>
  <c r="O13" i="1"/>
  <c r="O84" i="1" s="1"/>
  <c r="O85" i="1" s="1"/>
  <c r="Q11" i="1"/>
  <c r="Q13" i="1" s="1"/>
  <c r="M11" i="1"/>
  <c r="K13" i="1"/>
  <c r="E13" i="1"/>
  <c r="D77" i="1" l="1"/>
  <c r="D86" i="1" s="1"/>
  <c r="H86" i="1" s="1"/>
  <c r="H77" i="1"/>
  <c r="H13" i="5"/>
  <c r="I13" i="5" s="1"/>
  <c r="N13" i="1"/>
  <c r="N30" i="1"/>
  <c r="N26" i="1"/>
  <c r="N19" i="1"/>
  <c r="N36" i="1"/>
  <c r="N29" i="1"/>
  <c r="N25" i="1"/>
  <c r="N18" i="1"/>
  <c r="I39" i="5"/>
  <c r="J39" i="5"/>
  <c r="I14" i="5"/>
  <c r="I24" i="4"/>
  <c r="E31" i="5"/>
  <c r="E39" i="5"/>
  <c r="E14" i="5"/>
  <c r="C34" i="5"/>
  <c r="C37" i="5" s="1"/>
  <c r="E37" i="5" s="1"/>
  <c r="E13" i="5"/>
  <c r="G34" i="5"/>
  <c r="D38" i="5"/>
  <c r="P84" i="1"/>
  <c r="P85" i="1" s="1"/>
  <c r="O81" i="1"/>
  <c r="P81" i="1" s="1"/>
  <c r="Q81" i="1" s="1"/>
  <c r="O68" i="1"/>
  <c r="P68" i="1" s="1"/>
  <c r="Q68" i="1" s="1"/>
  <c r="O67" i="1"/>
  <c r="P67" i="1" s="1"/>
  <c r="Q67" i="1" s="1"/>
  <c r="O64" i="1"/>
  <c r="O60" i="1"/>
  <c r="P60" i="1" s="1"/>
  <c r="Q60" i="1" s="1"/>
  <c r="O59" i="1"/>
  <c r="P59" i="1" s="1"/>
  <c r="Q59" i="1" s="1"/>
  <c r="O56" i="1"/>
  <c r="P56" i="1" s="1"/>
  <c r="Q56" i="1" s="1"/>
  <c r="O55" i="1"/>
  <c r="P55" i="1" s="1"/>
  <c r="Q55" i="1" s="1"/>
  <c r="O51" i="1"/>
  <c r="P51" i="1" s="1"/>
  <c r="Q51" i="1" s="1"/>
  <c r="O50" i="1"/>
  <c r="P50" i="1" s="1"/>
  <c r="Q50" i="1" s="1"/>
  <c r="O47" i="1"/>
  <c r="O43" i="1"/>
  <c r="P43" i="1" s="1"/>
  <c r="Q43" i="1" s="1"/>
  <c r="O42" i="1"/>
  <c r="P42" i="1" s="1"/>
  <c r="Q42" i="1" s="1"/>
  <c r="O33" i="1"/>
  <c r="P33" i="1" s="1"/>
  <c r="Q33" i="1" s="1"/>
  <c r="O32" i="1"/>
  <c r="P32" i="1" s="1"/>
  <c r="Q32" i="1" s="1"/>
  <c r="O66" i="1"/>
  <c r="P66" i="1" s="1"/>
  <c r="Q66" i="1" s="1"/>
  <c r="O65" i="1"/>
  <c r="P65" i="1" s="1"/>
  <c r="Q65" i="1" s="1"/>
  <c r="O62" i="1"/>
  <c r="P62" i="1" s="1"/>
  <c r="Q62" i="1" s="1"/>
  <c r="O61" i="1"/>
  <c r="P61" i="1" s="1"/>
  <c r="Q61" i="1" s="1"/>
  <c r="O58" i="1"/>
  <c r="O54" i="1"/>
  <c r="P54" i="1" s="1"/>
  <c r="Q54" i="1" s="1"/>
  <c r="O52" i="1"/>
  <c r="P52" i="1" s="1"/>
  <c r="Q52" i="1" s="1"/>
  <c r="O49" i="1"/>
  <c r="P49" i="1" s="1"/>
  <c r="Q49" i="1" s="1"/>
  <c r="O48" i="1"/>
  <c r="P48" i="1" s="1"/>
  <c r="Q48" i="1" s="1"/>
  <c r="O45" i="1"/>
  <c r="O41" i="1"/>
  <c r="P41" i="1" s="1"/>
  <c r="Q41" i="1" s="1"/>
  <c r="O40" i="1"/>
  <c r="O34" i="1"/>
  <c r="P34" i="1" s="1"/>
  <c r="Q34" i="1" s="1"/>
  <c r="O26" i="1"/>
  <c r="P26" i="1" s="1"/>
  <c r="Q26" i="1" s="1"/>
  <c r="D78" i="1"/>
  <c r="H78" i="1" s="1"/>
  <c r="M13" i="1"/>
  <c r="J13" i="5" l="1"/>
  <c r="O19" i="1"/>
  <c r="P19" i="1" s="1"/>
  <c r="Q19" i="1" s="1"/>
  <c r="O30" i="1"/>
  <c r="P30" i="1" s="1"/>
  <c r="Q30" i="1" s="1"/>
  <c r="O36" i="1"/>
  <c r="P36" i="1" s="1"/>
  <c r="Q36" i="1" s="1"/>
  <c r="O16" i="1"/>
  <c r="N16" i="1"/>
  <c r="O22" i="1"/>
  <c r="P22" i="1" s="1"/>
  <c r="N22" i="1"/>
  <c r="O27" i="1"/>
  <c r="P27" i="1" s="1"/>
  <c r="Q27" i="1" s="1"/>
  <c r="N27" i="1"/>
  <c r="O31" i="1"/>
  <c r="P31" i="1" s="1"/>
  <c r="Q31" i="1" s="1"/>
  <c r="N31" i="1"/>
  <c r="O17" i="1"/>
  <c r="P17" i="1" s="1"/>
  <c r="Q17" i="1" s="1"/>
  <c r="N17" i="1"/>
  <c r="O24" i="1"/>
  <c r="N24" i="1"/>
  <c r="O28" i="1"/>
  <c r="P28" i="1" s="1"/>
  <c r="Q28" i="1" s="1"/>
  <c r="N28" i="1"/>
  <c r="O35" i="1"/>
  <c r="P35" i="1" s="1"/>
  <c r="Q35" i="1" s="1"/>
  <c r="N35" i="1"/>
  <c r="K53" i="1"/>
  <c r="M18" i="1"/>
  <c r="H18" i="5"/>
  <c r="K20" i="1"/>
  <c r="N20" i="1" s="1"/>
  <c r="M25" i="1"/>
  <c r="M29" i="1"/>
  <c r="M36" i="1"/>
  <c r="M19" i="1"/>
  <c r="M26" i="1"/>
  <c r="M30" i="1"/>
  <c r="O18" i="1"/>
  <c r="O53" i="1" s="1"/>
  <c r="O25" i="1"/>
  <c r="P25" i="1" s="1"/>
  <c r="Q25" i="1" s="1"/>
  <c r="O29" i="1"/>
  <c r="P29" i="1" s="1"/>
  <c r="Q29" i="1" s="1"/>
  <c r="H10" i="5"/>
  <c r="M16" i="1"/>
  <c r="K15" i="1"/>
  <c r="N15" i="1" s="1"/>
  <c r="M22" i="1"/>
  <c r="H26" i="5"/>
  <c r="M27" i="1"/>
  <c r="M31" i="1"/>
  <c r="M17" i="1"/>
  <c r="H11" i="5"/>
  <c r="M24" i="1"/>
  <c r="K23" i="1"/>
  <c r="N23" i="1" s="1"/>
  <c r="M28" i="1"/>
  <c r="M35" i="1"/>
  <c r="H23" i="5"/>
  <c r="E34" i="5"/>
  <c r="C22" i="4"/>
  <c r="C21" i="4" s="1"/>
  <c r="C38" i="5"/>
  <c r="C23" i="4" s="1"/>
  <c r="P64" i="1"/>
  <c r="O63" i="1"/>
  <c r="P58" i="1"/>
  <c r="O57" i="1"/>
  <c r="P47" i="1"/>
  <c r="O46" i="1"/>
  <c r="O44" i="1" s="1"/>
  <c r="K75" i="1"/>
  <c r="N75" i="1" s="1"/>
  <c r="D87" i="1"/>
  <c r="H87" i="1" s="1"/>
  <c r="Q84" i="1"/>
  <c r="Q85" i="1" s="1"/>
  <c r="P16" i="1"/>
  <c r="O15" i="1"/>
  <c r="P18" i="1"/>
  <c r="P53" i="1" s="1"/>
  <c r="P40" i="1"/>
  <c r="P45" i="1"/>
  <c r="P24" i="1"/>
  <c r="O82" i="1"/>
  <c r="D69" i="1"/>
  <c r="H69" i="1" s="1"/>
  <c r="N53" i="1" l="1"/>
  <c r="O23" i="1"/>
  <c r="O21" i="1" s="1"/>
  <c r="O20" i="1"/>
  <c r="O70" i="1"/>
  <c r="J23" i="5"/>
  <c r="I23" i="5"/>
  <c r="I11" i="5"/>
  <c r="J11" i="5"/>
  <c r="J26" i="5"/>
  <c r="I26" i="5"/>
  <c r="M15" i="1"/>
  <c r="J10" i="5"/>
  <c r="I10" i="5"/>
  <c r="M20" i="1"/>
  <c r="H19" i="5"/>
  <c r="M53" i="1"/>
  <c r="K70" i="1"/>
  <c r="N70" i="1" s="1"/>
  <c r="M23" i="1"/>
  <c r="K21" i="1"/>
  <c r="N21" i="1" s="1"/>
  <c r="J18" i="5"/>
  <c r="I18" i="5"/>
  <c r="E38" i="5"/>
  <c r="Q47" i="1"/>
  <c r="Q46" i="1" s="1"/>
  <c r="P46" i="1"/>
  <c r="P44" i="1" s="1"/>
  <c r="Q58" i="1"/>
  <c r="Q57" i="1" s="1"/>
  <c r="P57" i="1"/>
  <c r="Q64" i="1"/>
  <c r="Q63" i="1" s="1"/>
  <c r="P63" i="1"/>
  <c r="M75" i="1"/>
  <c r="Q82" i="1"/>
  <c r="P82" i="1"/>
  <c r="Q24" i="1"/>
  <c r="Q23" i="1" s="1"/>
  <c r="P23" i="1"/>
  <c r="P21" i="1" s="1"/>
  <c r="Q45" i="1"/>
  <c r="Q40" i="1"/>
  <c r="P20" i="1"/>
  <c r="Q18" i="1"/>
  <c r="Q53" i="1" s="1"/>
  <c r="Q22" i="1"/>
  <c r="Q16" i="1"/>
  <c r="Q15" i="1" s="1"/>
  <c r="P15" i="1"/>
  <c r="H33" i="5" l="1"/>
  <c r="M21" i="1"/>
  <c r="M70" i="1"/>
  <c r="J19" i="5"/>
  <c r="I19" i="5"/>
  <c r="P70" i="1"/>
  <c r="Q44" i="1"/>
  <c r="Q70" i="1" s="1"/>
  <c r="Q20" i="1"/>
  <c r="Q21" i="1"/>
  <c r="H31" i="5" l="1"/>
  <c r="I33" i="5"/>
  <c r="J33" i="5"/>
  <c r="B9" i="8"/>
  <c r="B18" i="8" s="1"/>
  <c r="B20" i="8" s="1"/>
  <c r="K74" i="1" l="1"/>
  <c r="N74" i="1" s="1"/>
  <c r="J31" i="5"/>
  <c r="H21" i="5"/>
  <c r="I31" i="5"/>
  <c r="K76" i="1" l="1"/>
  <c r="N76" i="1" s="1"/>
  <c r="M74" i="1"/>
  <c r="H34" i="5"/>
  <c r="J21" i="5"/>
  <c r="I21" i="5"/>
  <c r="M76" i="1" l="1"/>
  <c r="J34" i="5"/>
  <c r="I34" i="5"/>
  <c r="D20" i="4"/>
  <c r="E20" i="4" s="1"/>
  <c r="E38" i="1" l="1"/>
  <c r="D22" i="4"/>
  <c r="D23" i="4"/>
  <c r="E23" i="4" s="1"/>
  <c r="D21" i="4" l="1"/>
  <c r="E21" i="4" s="1"/>
  <c r="E22" i="4"/>
  <c r="E77" i="1"/>
  <c r="F35" i="5" l="1"/>
  <c r="F36" i="5"/>
  <c r="I77" i="1"/>
  <c r="E78" i="1"/>
  <c r="E86" i="1"/>
  <c r="F37" i="5" l="1"/>
  <c r="F22" i="4" s="1"/>
  <c r="F21" i="4" s="1"/>
  <c r="I78" i="1"/>
  <c r="I86" i="1"/>
  <c r="E69" i="1"/>
  <c r="E87" i="1"/>
  <c r="F38" i="5" l="1"/>
  <c r="F23" i="4" s="1"/>
  <c r="I69" i="1"/>
  <c r="I87" i="1"/>
  <c r="O75" i="1"/>
  <c r="O76" i="1" s="1"/>
  <c r="G20" i="4" l="1"/>
  <c r="J38" i="1" l="1"/>
  <c r="I12" i="4" l="1"/>
  <c r="J12" i="4"/>
  <c r="H20" i="4"/>
  <c r="I20" i="4" s="1"/>
  <c r="K37" i="1"/>
  <c r="M37" i="1" l="1"/>
  <c r="N37" i="1"/>
  <c r="O37" i="1"/>
  <c r="K38" i="1"/>
  <c r="J20" i="4"/>
  <c r="C6" i="6"/>
  <c r="C10" i="6" s="1"/>
  <c r="C12" i="6" l="1"/>
  <c r="K72" i="1"/>
  <c r="N72" i="1" s="1"/>
  <c r="M38" i="1"/>
  <c r="N38" i="1"/>
  <c r="P37" i="1"/>
  <c r="O38" i="1"/>
  <c r="Q37" i="1" l="1"/>
  <c r="Q38" i="1" s="1"/>
  <c r="P38" i="1"/>
  <c r="J77" i="1"/>
  <c r="G35" i="5"/>
  <c r="G36" i="5"/>
  <c r="K77" i="1"/>
  <c r="N77" i="1" s="1"/>
  <c r="M72" i="1"/>
  <c r="H35" i="5"/>
  <c r="I35" i="5" s="1"/>
  <c r="H36" i="5"/>
  <c r="J36" i="5" s="1"/>
  <c r="O77" i="1" l="1"/>
  <c r="I36" i="5"/>
  <c r="M77" i="1"/>
  <c r="K78" i="1"/>
  <c r="N78" i="1" s="1"/>
  <c r="K86" i="1"/>
  <c r="N86" i="1" s="1"/>
  <c r="G37" i="5"/>
  <c r="J35" i="5"/>
  <c r="H37" i="5"/>
  <c r="J78" i="1"/>
  <c r="J86" i="1"/>
  <c r="O78" i="1" l="1"/>
  <c r="O86" i="1"/>
  <c r="M86" i="1"/>
  <c r="K87" i="1"/>
  <c r="N87" i="1" s="1"/>
  <c r="P75" i="1"/>
  <c r="P76" i="1" s="1"/>
  <c r="P77" i="1" s="1"/>
  <c r="P86" i="1" s="1"/>
  <c r="M78" i="1"/>
  <c r="K69" i="1"/>
  <c r="N69" i="1" s="1"/>
  <c r="J37" i="5"/>
  <c r="H38" i="5"/>
  <c r="H22" i="4"/>
  <c r="G22" i="4"/>
  <c r="I37" i="5"/>
  <c r="G38" i="5"/>
  <c r="J69" i="1"/>
  <c r="J87" i="1"/>
  <c r="P78" i="1" l="1"/>
  <c r="P69" i="1" s="1"/>
  <c r="Q75" i="1"/>
  <c r="Q76" i="1" s="1"/>
  <c r="Q77" i="1" s="1"/>
  <c r="O87" i="1"/>
  <c r="O69" i="1"/>
  <c r="I38" i="5"/>
  <c r="G23" i="4"/>
  <c r="H21" i="4"/>
  <c r="J21" i="4" s="1"/>
  <c r="J22" i="4"/>
  <c r="I22" i="4"/>
  <c r="G21" i="4"/>
  <c r="H23" i="4"/>
  <c r="J23" i="4" s="1"/>
  <c r="J38" i="5"/>
  <c r="M69" i="1"/>
  <c r="M87" i="1"/>
  <c r="P87" i="1" l="1"/>
  <c r="Q86" i="1"/>
  <c r="Q78" i="1"/>
  <c r="I21" i="4"/>
  <c r="I23" i="4"/>
  <c r="Q87" i="1" l="1"/>
  <c r="Q69" i="1"/>
</calcChain>
</file>

<file path=xl/sharedStrings.xml><?xml version="1.0" encoding="utf-8"?>
<sst xmlns="http://schemas.openxmlformats.org/spreadsheetml/2006/main" count="3113" uniqueCount="1162">
  <si>
    <t>Наименование регулируемой организации</t>
  </si>
  <si>
    <t>Начало долгосрочного периода</t>
  </si>
  <si>
    <t>Окончание долгосрочного периода</t>
  </si>
  <si>
    <t>№п/п</t>
  </si>
  <si>
    <t>Показатель</t>
  </si>
  <si>
    <t>Ед. изм.</t>
  </si>
  <si>
    <t>Факт</t>
  </si>
  <si>
    <t>Отклонение</t>
  </si>
  <si>
    <t>Предложение предприятия</t>
  </si>
  <si>
    <t>Утверждено РЭК</t>
  </si>
  <si>
    <t>Предложение РЭК</t>
  </si>
  <si>
    <t>Всего</t>
  </si>
  <si>
    <t>Корректировка</t>
  </si>
  <si>
    <t>Рост</t>
  </si>
  <si>
    <t>Регулируемый год</t>
  </si>
  <si>
    <t>Расчёт коэффициента индексации</t>
  </si>
  <si>
    <t>%</t>
  </si>
  <si>
    <t>Индекс эффективности операционных расходов</t>
  </si>
  <si>
    <t>Количество активов</t>
  </si>
  <si>
    <t>у.е.</t>
  </si>
  <si>
    <t>Индекс изменения количества активов</t>
  </si>
  <si>
    <t>Коэффициент эластичности затрат по росту активов</t>
  </si>
  <si>
    <t>Итого коэффициент индексации</t>
  </si>
  <si>
    <t>1.1.</t>
  </si>
  <si>
    <t>Материальные затраты</t>
  </si>
  <si>
    <t>1.1.1.</t>
  </si>
  <si>
    <t>Сырье, материалы, запасные части, инструмент, топливо</t>
  </si>
  <si>
    <t>1.1.2.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</si>
  <si>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</si>
  <si>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1.2.</t>
  </si>
  <si>
    <t>Расходы на оплату труда</t>
  </si>
  <si>
    <t>Среднесписочная численность</t>
  </si>
  <si>
    <t>Средняя заработная плата</t>
  </si>
  <si>
    <t>1.3.</t>
  </si>
  <si>
    <t>Прочие расходы, всего, в том числе:</t>
  </si>
  <si>
    <t>1.3.1.</t>
  </si>
  <si>
    <t>Ремонт основных фондов</t>
  </si>
  <si>
    <t>1.3.2.</t>
  </si>
  <si>
    <t>Оплата работ и услуг сторонних организаций</t>
  </si>
  <si>
    <t>1.3.2.1.</t>
  </si>
  <si>
    <t>Услуги связи</t>
  </si>
  <si>
    <t>1.3.2.2.</t>
  </si>
  <si>
    <t>Расходы на услуги вневедомственной охраны и коммунального хозяйства</t>
  </si>
  <si>
    <t>1.3.2.3.</t>
  </si>
  <si>
    <t>Расходы на юридические и информационные услуги</t>
  </si>
  <si>
    <t>1.3.2.4.</t>
  </si>
  <si>
    <t>Расходы на аудиторские и консультационные услуги</t>
  </si>
  <si>
    <t>1.3.2.5.</t>
  </si>
  <si>
    <t>Транспортные услуги</t>
  </si>
  <si>
    <t>1.3.2.6.</t>
  </si>
  <si>
    <t>Прочие услуги сторонних организаций</t>
  </si>
  <si>
    <t>1.3.3.</t>
  </si>
  <si>
    <t>Расходы на командировки и представительские</t>
  </si>
  <si>
    <t>1.3.4.</t>
  </si>
  <si>
    <t>Расходы на подготовку кадров</t>
  </si>
  <si>
    <t>1.3.5.</t>
  </si>
  <si>
    <t>Расходы на обеспечение нормальных условий труда и мер по технике безопасности</t>
  </si>
  <si>
    <t>1.3.6.</t>
  </si>
  <si>
    <t>Электроэнергия на хоз. нужды</t>
  </si>
  <si>
    <t>1.3.7.</t>
  </si>
  <si>
    <t>Теплоэнергия</t>
  </si>
  <si>
    <t>1.3.8.</t>
  </si>
  <si>
    <t>Расходы на страхование</t>
  </si>
  <si>
    <t>1.3.9.</t>
  </si>
  <si>
    <t>Другие прочие расходы</t>
  </si>
  <si>
    <t>1.4.</t>
  </si>
  <si>
    <t>Подконтрольные расходы из прибыли</t>
  </si>
  <si>
    <t>ИТОГО подконтрольные расходы</t>
  </si>
  <si>
    <t>тыс.руб.</t>
  </si>
  <si>
    <t>2.1.</t>
  </si>
  <si>
    <t>Оплата услуг ОАО "ФСК ЕЭС"</t>
  </si>
  <si>
    <t>2.2.</t>
  </si>
  <si>
    <t>2.3.</t>
  </si>
  <si>
    <t>Плата за аренду имущества и лизинг</t>
  </si>
  <si>
    <t>Налоги - всего, в том числе:</t>
  </si>
  <si>
    <t>Плата за землю</t>
  </si>
  <si>
    <t>Налог на имущество</t>
  </si>
  <si>
    <t>Прочие налоги и сборы</t>
  </si>
  <si>
    <t>2.4.</t>
  </si>
  <si>
    <t>Отчисления на социальные нужды (ЕСН)</t>
  </si>
  <si>
    <t>2.5.</t>
  </si>
  <si>
    <t>Прочие неподконтрольные расходы (фонд энергосбережения)</t>
  </si>
  <si>
    <t>2.6.</t>
  </si>
  <si>
    <t>Налог на прибыль</t>
  </si>
  <si>
    <t>2.7.</t>
  </si>
  <si>
    <t>Выпадающие доходы по п.87 Основ ценообразования</t>
  </si>
  <si>
    <t>2.8.</t>
  </si>
  <si>
    <t>Амортизация ОС</t>
  </si>
  <si>
    <t>ВН</t>
  </si>
  <si>
    <t>СН1</t>
  </si>
  <si>
    <t>СН2</t>
  </si>
  <si>
    <t>НН</t>
  </si>
  <si>
    <t>2.9.</t>
  </si>
  <si>
    <t>Прибыль на капитальные вложения</t>
  </si>
  <si>
    <t>Проверка прибыли на капитальные вложения (не более 12% от НВВ на содержание сетей)</t>
  </si>
  <si>
    <t>ИТОГО неподконтрольных расходов</t>
  </si>
  <si>
    <t>прочее</t>
  </si>
  <si>
    <t>2.5.1.</t>
  </si>
  <si>
    <t>2.5.2.</t>
  </si>
  <si>
    <t>2.5.2.1.</t>
  </si>
  <si>
    <t>2.5.2.2.</t>
  </si>
  <si>
    <t>2.5.2.5.</t>
  </si>
  <si>
    <t>2.5.2.4.</t>
  </si>
  <si>
    <t>2.5.2.3.</t>
  </si>
  <si>
    <t>2.5.3.</t>
  </si>
  <si>
    <t>2.10.</t>
  </si>
  <si>
    <t>2.10.1.</t>
  </si>
  <si>
    <t>2.10.2.</t>
  </si>
  <si>
    <t>2.10.3.</t>
  </si>
  <si>
    <t>2.10.4.</t>
  </si>
  <si>
    <t>2.10.5.</t>
  </si>
  <si>
    <t>2.11.</t>
  </si>
  <si>
    <t>2.11.1.</t>
  </si>
  <si>
    <t>2.11.2.</t>
  </si>
  <si>
    <t>2.11.3.</t>
  </si>
  <si>
    <t>2.11.4.</t>
  </si>
  <si>
    <t>2.11.5.</t>
  </si>
  <si>
    <t>1. Расчёт подконтрольных расходов</t>
  </si>
  <si>
    <t>2. Расчёт неподконтрольных расходов</t>
  </si>
  <si>
    <t>3. Расчёт выпадающих доходов (экономии средств) за исключением выпадающих доходов, учтенных в соответствии с п.87 Основ ценообразования</t>
  </si>
  <si>
    <t>3.1.</t>
  </si>
  <si>
    <t>Выпадающие доходы (экономия средств) за исключением выпадающих доходов, учтенных в соответствии с п.87 Основ ценообразования</t>
  </si>
  <si>
    <t>4. Расчёт корректировки НВВ в соответсвии с параметрами надёжности и качества</t>
  </si>
  <si>
    <t>4.1.</t>
  </si>
  <si>
    <t>4.2.</t>
  </si>
  <si>
    <t>Коэффициент надёжности и качества</t>
  </si>
  <si>
    <t>Корректировка НВВ в соответствии с параметрами надёжности и качества</t>
  </si>
  <si>
    <t>5.</t>
  </si>
  <si>
    <t>Итого НВВ</t>
  </si>
  <si>
    <t>Объём потерь</t>
  </si>
  <si>
    <t>Тариф потерь</t>
  </si>
  <si>
    <t>Итого расходов на оплату потерь</t>
  </si>
  <si>
    <t>млн. кВт.ч.</t>
  </si>
  <si>
    <t>руб./тыс.кВт.ч.</t>
  </si>
  <si>
    <t>Итого НВВ на содержание</t>
  </si>
  <si>
    <t>6.</t>
  </si>
  <si>
    <t>Итого НВВ на содержание без платы ФСК</t>
  </si>
  <si>
    <t>7. Расчёт расходов на оплату потерь элетрической энергии в электрических сетях</t>
  </si>
  <si>
    <t>7.1.</t>
  </si>
  <si>
    <t>7.2.</t>
  </si>
  <si>
    <t>9.</t>
  </si>
  <si>
    <t>Итого НВВ без платы ФСК</t>
  </si>
  <si>
    <t>чел.</t>
  </si>
  <si>
    <t>руб./чел. в мес.</t>
  </si>
  <si>
    <t>ИПЦ</t>
  </si>
  <si>
    <t>Текущий год</t>
  </si>
  <si>
    <t>Сумма</t>
  </si>
  <si>
    <t>Основание</t>
  </si>
  <si>
    <t>Выручка</t>
  </si>
  <si>
    <t>Расходы из себестоимости</t>
  </si>
  <si>
    <t>Расходы из прибыли</t>
  </si>
  <si>
    <t>Затраты на потери</t>
  </si>
  <si>
    <t>тыс. руб.</t>
  </si>
  <si>
    <t>Форма П1.15</t>
  </si>
  <si>
    <t>Форма П1.21</t>
  </si>
  <si>
    <t>Форма 2 "Отчёт о прибылях и убытках", форма 46-ЭЭ</t>
  </si>
  <si>
    <t>Расчёт коэффициента, корректирующего необходимую валовую выручку с учётом надёжности и качества</t>
  </si>
  <si>
    <t>Значение</t>
  </si>
  <si>
    <t>α</t>
  </si>
  <si>
    <t>β1</t>
  </si>
  <si>
    <t>β2</t>
  </si>
  <si>
    <t>Формула 5.2 пункта 5.1 МУ 718</t>
  </si>
  <si>
    <r>
      <t>К</t>
    </r>
    <r>
      <rPr>
        <vertAlign val="subscript"/>
        <sz val="12"/>
        <color theme="1"/>
        <rFont val="Times New Roman"/>
        <family val="1"/>
        <charset val="204"/>
      </rPr>
      <t>над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</si>
  <si>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кач1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</si>
  <si>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кач2</t>
    </r>
  </si>
  <si>
    <r>
      <t>Плановое значение П</t>
    </r>
    <r>
      <rPr>
        <vertAlign val="subscript"/>
        <sz val="12"/>
        <color theme="1"/>
        <rFont val="Times New Roman"/>
        <family val="1"/>
        <charset val="204"/>
      </rPr>
      <t>п</t>
    </r>
  </si>
  <si>
    <r>
      <t>Плановое значение П</t>
    </r>
    <r>
      <rPr>
        <vertAlign val="subscript"/>
        <sz val="12"/>
        <color theme="1"/>
        <rFont val="Times New Roman"/>
        <family val="1"/>
        <charset val="204"/>
      </rPr>
      <t>тпр</t>
    </r>
  </si>
  <si>
    <r>
      <t>Плановое значение П</t>
    </r>
    <r>
      <rPr>
        <vertAlign val="subscript"/>
        <sz val="12"/>
        <color theme="1"/>
        <rFont val="Times New Roman"/>
        <family val="1"/>
        <charset val="204"/>
      </rPr>
      <t>тсо</t>
    </r>
  </si>
  <si>
    <r>
      <t>Фактическое значение П</t>
    </r>
    <r>
      <rPr>
        <vertAlign val="subscript"/>
        <sz val="12"/>
        <color theme="1"/>
        <rFont val="Times New Roman"/>
        <family val="1"/>
        <charset val="204"/>
      </rPr>
      <t>п</t>
    </r>
  </si>
  <si>
    <r>
      <t>Фактическое значение П</t>
    </r>
    <r>
      <rPr>
        <vertAlign val="subscript"/>
        <sz val="12"/>
        <color theme="1"/>
        <rFont val="Times New Roman"/>
        <family val="1"/>
        <charset val="204"/>
      </rPr>
      <t>тпр</t>
    </r>
  </si>
  <si>
    <r>
      <t>Фактическое значение П</t>
    </r>
    <r>
      <rPr>
        <vertAlign val="subscript"/>
        <sz val="12"/>
        <color theme="1"/>
        <rFont val="Times New Roman"/>
        <family val="1"/>
        <charset val="204"/>
      </rPr>
      <t>тсо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</si>
  <si>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об</t>
    </r>
  </si>
  <si>
    <t>Коэффициент допустимого отклонения</t>
  </si>
  <si>
    <t>КНК</t>
  </si>
  <si>
    <r>
      <t>К</t>
    </r>
    <r>
      <rPr>
        <vertAlign val="subscript"/>
        <sz val="12"/>
        <color theme="1"/>
        <rFont val="Times New Roman"/>
        <family val="1"/>
        <charset val="204"/>
      </rPr>
      <t>кор</t>
    </r>
  </si>
  <si>
    <t>8. Расчёт расходов на оплату услуг территориальных сетевых организаций</t>
  </si>
  <si>
    <t>Итого расходов на оплату услуг территориальных сетевых организаций</t>
  </si>
  <si>
    <t>Наименование организации</t>
  </si>
  <si>
    <t>Сумма, 
тыс. руб.</t>
  </si>
  <si>
    <t>8.1.</t>
  </si>
  <si>
    <t>Услуги ТСО</t>
  </si>
  <si>
    <t>Итого выпадающие доходы (+) (экономия средств (-)) за исключением выпадающих доходов, учтенных в соответствии с п. 87 Основ ценообразования</t>
  </si>
  <si>
    <t>Итог деятельности предыдущего периода (источник (-)/возмещение убытков (+))</t>
  </si>
  <si>
    <t>Наименование</t>
  </si>
  <si>
    <t>Мощность, мВт/мес.</t>
  </si>
  <si>
    <t>Потери, мВт.ч</t>
  </si>
  <si>
    <t>Всего расходы, тыс. руб.</t>
  </si>
  <si>
    <t>Стоимость потерь, тыс. руб./мВт.ч*</t>
  </si>
  <si>
    <t>Ставка за мощность, тыс. руб./мВт./мес.**</t>
  </si>
  <si>
    <t>*Стоимость потерь определена с учётом прогноза социально-экономического развития</t>
  </si>
  <si>
    <t>**Ставка за мощность установлена приказом ФАС России от "___" _________20__ №__________</t>
  </si>
  <si>
    <t>П1.15</t>
  </si>
  <si>
    <t>Наименование статьи</t>
  </si>
  <si>
    <t>Сырьё, основные материалы</t>
  </si>
  <si>
    <t>Вспомогательные материалы</t>
  </si>
  <si>
    <t>Работы и услуги производственного характера</t>
  </si>
  <si>
    <t>Топливо на технологические цели</t>
  </si>
  <si>
    <t>Энергия</t>
  </si>
  <si>
    <t>5.1.</t>
  </si>
  <si>
    <t>Электроэнергия</t>
  </si>
  <si>
    <t>5.1.1.</t>
  </si>
  <si>
    <t>Электроэнергия на хозяйственные нужды</t>
  </si>
  <si>
    <t>5.1.2.</t>
  </si>
  <si>
    <t>Электроэнергия на компенсацию потерь</t>
  </si>
  <si>
    <t>5.2.</t>
  </si>
  <si>
    <t>Тепловая энергия</t>
  </si>
  <si>
    <t>Затраты на оплату труда</t>
  </si>
  <si>
    <t>Отчисления на социальные нужды</t>
  </si>
  <si>
    <t>Амортизация основных средств</t>
  </si>
  <si>
    <t>Прочие затраты всего, в том числе</t>
  </si>
  <si>
    <t>9.1.</t>
  </si>
  <si>
    <t>Целевые средства на НИОКР</t>
  </si>
  <si>
    <t>9.2.</t>
  </si>
  <si>
    <t>Средства на страхование</t>
  </si>
  <si>
    <t>9.3.</t>
  </si>
  <si>
    <t>9.4.</t>
  </si>
  <si>
    <t>Оплата за услуги инфраструктурных организаций</t>
  </si>
  <si>
    <t>9.5.</t>
  </si>
  <si>
    <t>Отчисления в ремонтный фонд (в случае его формирования)</t>
  </si>
  <si>
    <t>9.6.</t>
  </si>
  <si>
    <t>Водный налог (ГЭС)</t>
  </si>
  <si>
    <t>9.7.</t>
  </si>
  <si>
    <t>Непроизводственные расходы (налоги и другие обязательные платежи и сборы)</t>
  </si>
  <si>
    <t>9.7.1.</t>
  </si>
  <si>
    <t>Земельный налог</t>
  </si>
  <si>
    <t>9.7.2.</t>
  </si>
  <si>
    <t>9.8.</t>
  </si>
  <si>
    <t>Другие затраты, относимые на себестоимость продукции, всего</t>
  </si>
  <si>
    <t>9.8.1.</t>
  </si>
  <si>
    <t>Арендная плата</t>
  </si>
  <si>
    <t>9.8.2.</t>
  </si>
  <si>
    <t>Прочие расходы</t>
  </si>
  <si>
    <t>Итого расходов</t>
  </si>
  <si>
    <t>Недополученный по независящим причинам доход</t>
  </si>
  <si>
    <t>Избыток средств, полученный в предыдущий период регулирования</t>
  </si>
  <si>
    <t>Расчетные расходы по передаче электрической энергии</t>
  </si>
  <si>
    <t>13.1.</t>
  </si>
  <si>
    <t>Затраты на содержание электрических сетей</t>
  </si>
  <si>
    <t>13.2.</t>
  </si>
  <si>
    <t>Затраты на компенсацию потерь электрической энергии</t>
  </si>
  <si>
    <t>П1.21</t>
  </si>
  <si>
    <t>Прибыль на развитие производства</t>
  </si>
  <si>
    <t>Прибыль производственного назначения</t>
  </si>
  <si>
    <t>Прибыль непроизводственного назначения</t>
  </si>
  <si>
    <t>Прибыль на социальное развитие</t>
  </si>
  <si>
    <t>Прибыль на поощрение</t>
  </si>
  <si>
    <t>Дивиденды по акциям</t>
  </si>
  <si>
    <t>Прибыль на прочие цели</t>
  </si>
  <si>
    <t>Прибыль облагаемая налогом</t>
  </si>
  <si>
    <t>Налоги, сборы, платежи - всего</t>
  </si>
  <si>
    <t xml:space="preserve"> - налог на прибыль</t>
  </si>
  <si>
    <t>Прибыль от товарной продукции</t>
  </si>
  <si>
    <t>Рентабельность</t>
  </si>
  <si>
    <t>НВВ на услуги по передаче</t>
  </si>
  <si>
    <t>НВВ на содержание сетей</t>
  </si>
  <si>
    <t>НВВ на компенсацию потерь</t>
  </si>
  <si>
    <t>Наименование показателя</t>
  </si>
  <si>
    <t>от других поставщиков</t>
  </si>
  <si>
    <t>МВт</t>
  </si>
  <si>
    <t>Группа потребителей</t>
  </si>
  <si>
    <t>1.</t>
  </si>
  <si>
    <t>Население</t>
  </si>
  <si>
    <t>Население с 0,7</t>
  </si>
  <si>
    <t>Население без 0,7</t>
  </si>
  <si>
    <t>2.</t>
  </si>
  <si>
    <t>Прочие потребители</t>
  </si>
  <si>
    <t>3.</t>
  </si>
  <si>
    <t>4.</t>
  </si>
  <si>
    <t>Итого</t>
  </si>
  <si>
    <t>Объем воздушных линий электропередач (ВЛЭП) и кабельных линий электропередач (КЛЭП) в условных единицах в зависимости от протяженности, напряжения, конструктивного использования и материала опор</t>
  </si>
  <si>
    <t>ЛЭП</t>
  </si>
  <si>
    <t xml:space="preserve">Напряжение, кВ </t>
  </si>
  <si>
    <t>Количество цепей на опоре</t>
  </si>
  <si>
    <t>Количество условных единиц (у) на 100 км трассы ЛЭП</t>
  </si>
  <si>
    <t>Протяженность</t>
  </si>
  <si>
    <t>Объем условных единиц</t>
  </si>
  <si>
    <t>у/100км</t>
  </si>
  <si>
    <t>км</t>
  </si>
  <si>
    <t>у</t>
  </si>
  <si>
    <t>ВЛЭП</t>
  </si>
  <si>
    <t>400-500</t>
  </si>
  <si>
    <t>330</t>
  </si>
  <si>
    <t>1</t>
  </si>
  <si>
    <t>2</t>
  </si>
  <si>
    <t>110-150</t>
  </si>
  <si>
    <t>КЛЭП</t>
  </si>
  <si>
    <t>-</t>
  </si>
  <si>
    <t xml:space="preserve">ВН, всего </t>
  </si>
  <si>
    <t>1-20</t>
  </si>
  <si>
    <t>СН-1, всего</t>
  </si>
  <si>
    <t>СН-2, всего</t>
  </si>
  <si>
    <t xml:space="preserve">до 1 кВ </t>
  </si>
  <si>
    <t>НН, всего</t>
  </si>
  <si>
    <t>№ п/п</t>
  </si>
  <si>
    <t>Единица измерения</t>
  </si>
  <si>
    <t>Количество условных единиц (у) на единицу измерения</t>
  </si>
  <si>
    <t>Количество единиц измерения</t>
  </si>
  <si>
    <t>п/ст</t>
  </si>
  <si>
    <t>Единица оборудования</t>
  </si>
  <si>
    <t>3 фазы</t>
  </si>
  <si>
    <t xml:space="preserve"> - " -</t>
  </si>
  <si>
    <t>100 конд.</t>
  </si>
  <si>
    <t>ТП</t>
  </si>
  <si>
    <t>ТП, КТП</t>
  </si>
  <si>
    <t>14</t>
  </si>
  <si>
    <t>1.1</t>
  </si>
  <si>
    <t>1.2</t>
  </si>
  <si>
    <t>Заполняется:</t>
  </si>
  <si>
    <t>Период заполнения:</t>
  </si>
  <si>
    <t>Организация:</t>
  </si>
  <si>
    <t>Идентификационный номер налогоплательщика (ИНН):</t>
  </si>
  <si>
    <t>Местонахождение (адрес):</t>
  </si>
  <si>
    <t>Отчетный период:</t>
  </si>
  <si>
    <t>Код показа-теля</t>
  </si>
  <si>
    <t>За отчетный период, всего по предприятию</t>
  </si>
  <si>
    <t>из графы 5 по видам деятельности *</t>
  </si>
  <si>
    <t>За аналогичный период предыдущего года, всего по предприятию</t>
  </si>
  <si>
    <t>из графы 10 по видам деятельности *</t>
  </si>
  <si>
    <t>Технологическое присоединение</t>
  </si>
  <si>
    <t>Прочие виды деятельности</t>
  </si>
  <si>
    <t>010</t>
  </si>
  <si>
    <t>020</t>
  </si>
  <si>
    <t>Валовая прибыль</t>
  </si>
  <si>
    <t>030</t>
  </si>
  <si>
    <t>Коммерческие расходы</t>
  </si>
  <si>
    <t>040</t>
  </si>
  <si>
    <t>Управленческие расходы</t>
  </si>
  <si>
    <t>050</t>
  </si>
  <si>
    <t>Прибыль (убыток) от продаж</t>
  </si>
  <si>
    <t>060</t>
  </si>
  <si>
    <t>Проценты к получению</t>
  </si>
  <si>
    <t>070</t>
  </si>
  <si>
    <t>Проценты к уплате</t>
  </si>
  <si>
    <t>080</t>
  </si>
  <si>
    <t>Прочие доходы</t>
  </si>
  <si>
    <t>090</t>
  </si>
  <si>
    <t>100</t>
  </si>
  <si>
    <t>Прибыль до налогообложения</t>
  </si>
  <si>
    <t>110</t>
  </si>
  <si>
    <t>120</t>
  </si>
  <si>
    <t>Чистая прибыль</t>
  </si>
  <si>
    <t>130</t>
  </si>
  <si>
    <t>Справочно:</t>
  </si>
  <si>
    <t>Себестоимость проданных товаров, продукции, работ, услуг</t>
  </si>
  <si>
    <t>х</t>
  </si>
  <si>
    <t>Руководитель</t>
  </si>
  <si>
    <t>(подпись)</t>
  </si>
  <si>
    <t>Главный бухгалтер</t>
  </si>
  <si>
    <t>Примечания:
принцип разделения показателей
по субъектам РФ и по видам деятельности согласно ОРД предприятия</t>
  </si>
  <si>
    <r>
      <t>_____</t>
    </r>
    <r>
      <rPr>
        <b/>
        <sz val="8"/>
        <rFont val="Times New Roman"/>
        <family val="1"/>
        <charset val="204"/>
      </rPr>
      <t>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Полное наименование видов деятельности:</t>
    </r>
  </si>
  <si>
    <t>Показатели раздельного учета доходов и расходов субъекта естественных монополий, оказывающего услуги по передаче электроэнергии (мощности) по электрическим сетям, принадлежащим на праве собственности или ином законном основании территориальным сетевым организациям, согласно форме "Отчет о прибылях и убытках"</t>
  </si>
  <si>
    <t>Субъектами естественных монополий, оказывающими услуги по передаче электроэнергии (мощности) по электрическим сетям, принадлежащим на праве собственности или ином законном основании</t>
  </si>
  <si>
    <t>территориальным сетевым организациям</t>
  </si>
  <si>
    <t>Требования к заполнению:</t>
  </si>
  <si>
    <t>Заполняется отдельно по каждому субъекту РФ</t>
  </si>
  <si>
    <t>Субъект РФ:</t>
  </si>
  <si>
    <t>из графы 4: по Субъекту РФ, указанному в заголовке
формы **</t>
  </si>
  <si>
    <t>из графы 9: по Субъекту РФ, указанному в заголовке
формы **</t>
  </si>
  <si>
    <t>Передача по распредели-тельным сетям</t>
  </si>
  <si>
    <r>
      <t>_______</t>
    </r>
    <r>
      <rPr>
        <sz val="8"/>
        <rFont val="Times New Roman"/>
        <family val="1"/>
        <charset val="204"/>
      </rPr>
      <t>гр. 6, 11 - оказание услуг по передаче электрической энергии по электрическим сетям, принадлежащим на праве собственности или ином законном основании территориальным сетевым организациям;</t>
    </r>
  </si>
  <si>
    <r>
      <t>_______</t>
    </r>
    <r>
      <rPr>
        <sz val="8"/>
        <color indexed="8"/>
        <rFont val="Times New Roman"/>
        <family val="1"/>
        <charset val="204"/>
      </rPr>
      <t>г</t>
    </r>
    <r>
      <rPr>
        <sz val="8"/>
        <rFont val="Times New Roman"/>
        <family val="1"/>
        <charset val="204"/>
      </rPr>
      <t>р. 7, 12 - оказание услуг по технологическому присоединению к электрическим сетям.</t>
    </r>
  </si>
  <si>
    <r>
      <t>____</t>
    </r>
    <r>
      <rPr>
        <b/>
        <sz val="8"/>
        <rFont val="Times New Roman"/>
        <family val="1"/>
        <charset val="204"/>
      </rPr>
      <t>**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Заполняется субъектами естественных монополий, оказывающими услуги по  передаче электрической энергии по электрическим сетям, принадлежащим на праве  собственности или ином законном основании территориальным сетевым организациям, в нескольких субъектах РФ.</t>
    </r>
  </si>
  <si>
    <r>
      <t>______</t>
    </r>
    <r>
      <rPr>
        <b/>
        <sz val="8"/>
        <rFont val="Times New Roman"/>
        <family val="1"/>
        <charset val="204"/>
      </rPr>
      <t xml:space="preserve"> Для остальных субъектов естественных монополий графы 5 - 8, 10 - 13 заполняются в целом по предприятию.</t>
    </r>
  </si>
  <si>
    <t>Расшифровка расходов субъекта естественных монополий, оказывающего услуги по передаче электроэнергии (мощности) по электрическим сетям, принадлежащим на праве собственности</t>
  </si>
  <si>
    <t>или ином законном основании территориальным сетевым организациям</t>
  </si>
  <si>
    <t>Субъектами естественных монополий, оказывающими услуги по передаче электроэнергии (мощности) по электрическим сетям, принадлежащим на праве собственности</t>
  </si>
  <si>
    <t>из графы 4:
по Субъекту РФ, указанному в заголовке формы</t>
  </si>
  <si>
    <t>За аналогичный период пре-дыдущего года, всего по предприятию</t>
  </si>
  <si>
    <t>из графы 10: по Субъекту РФ, указанному в заголовке формы</t>
  </si>
  <si>
    <t>Примечания:
принцип разделения показателей по субъектам РФ
и по видам деятельности согласно ОРД предприятия</t>
  </si>
  <si>
    <t>Передача
по расп-редели-тельным сетям</t>
  </si>
  <si>
    <t>Техноло-гическое присоеди-нение</t>
  </si>
  <si>
    <t>Передача
и техно-логичес-кое присоеди-нение</t>
  </si>
  <si>
    <t>Прочие виды деятель-ности</t>
  </si>
  <si>
    <t>8 (сумма
гр. 6 и 7)</t>
  </si>
  <si>
    <t>14 (сумма гр. 12 и 13)</t>
  </si>
  <si>
    <t>Расходы, учитываемые в целях налогообложения прибыли, всего, в том числе (сумма строк 110, 120, 130, 140, 150, 160, 170, 180, 190)</t>
  </si>
  <si>
    <t>Материальные расходы (сумма строк 111, 112, 113)</t>
  </si>
  <si>
    <t>Расходы на приобретение сырья и материалов</t>
  </si>
  <si>
    <t>111</t>
  </si>
  <si>
    <t>Расходы на приобретение электрической энергии на компенсацию технологического расхода (потерь) электрической энергии в сетях, в том числе по уровням напряжения:</t>
  </si>
  <si>
    <t>112</t>
  </si>
  <si>
    <t>Расходы на приобретение электрической энергии на хозяйственные нужды</t>
  </si>
  <si>
    <t>113</t>
  </si>
  <si>
    <t>Расходы на оплату услуг сторонних организаций (сумма строк 121, 122, 123, 124)</t>
  </si>
  <si>
    <t>121</t>
  </si>
  <si>
    <t>122</t>
  </si>
  <si>
    <t>Оплата услуг по передаче электрической энергии, оказываемых другими сетевыми организациями</t>
  </si>
  <si>
    <t>123</t>
  </si>
  <si>
    <t>Расходы на ремонт основных средств, выполняемые подрядным способом</t>
  </si>
  <si>
    <t>124</t>
  </si>
  <si>
    <t>Управленческий персонал</t>
  </si>
  <si>
    <t>Специалисты и технические</t>
  </si>
  <si>
    <t>Основные производственные рабочие</t>
  </si>
  <si>
    <t>Справочно: среднесписочная численность промышленно-производственного персонала организации **</t>
  </si>
  <si>
    <t>Расходы на выплату страховых взносов в Пенсионный фонд Российской Федерации, Фонд социального страхования Российской Федерации, Федеральный фонд обязательного медицинского страхования и территориальные фонды обязательного медицинского страхования</t>
  </si>
  <si>
    <t>140</t>
  </si>
  <si>
    <t>150</t>
  </si>
  <si>
    <t>Аренда и лизинговые платежи (сумма строк 161, 162)</t>
  </si>
  <si>
    <t>160</t>
  </si>
  <si>
    <t>Плата за аренду имущества</t>
  </si>
  <si>
    <t>161</t>
  </si>
  <si>
    <t>Лизинговые платежи</t>
  </si>
  <si>
    <t>162</t>
  </si>
  <si>
    <t>Налоги, уменьшающие налогооблагаемую базу по налогу на прибыль</t>
  </si>
  <si>
    <t>170</t>
  </si>
  <si>
    <t>Расходы на выплату процентов по кредитам, уменьшающие налогооблагаемую базу по налогу на прибыль</t>
  </si>
  <si>
    <t>180</t>
  </si>
  <si>
    <t>190</t>
  </si>
  <si>
    <t>Расходы, не учитываемые в целях налогообложения прибыли, всего, в том числе (сумма строк 210, 220, 230, 240, 250)</t>
  </si>
  <si>
    <t>200</t>
  </si>
  <si>
    <t>Возврат заемных средств на цели инвестпрограммы</t>
  </si>
  <si>
    <t>210</t>
  </si>
  <si>
    <t>Прибыль, направленная на инвестиции</t>
  </si>
  <si>
    <t>220</t>
  </si>
  <si>
    <t>Прибыль, направленная на выплату дивидендов</t>
  </si>
  <si>
    <t>230</t>
  </si>
  <si>
    <t>Расходы социального характера из прибыли</t>
  </si>
  <si>
    <t>240</t>
  </si>
  <si>
    <t>Прочие расходы из прибыли в отчетном периоде</t>
  </si>
  <si>
    <t>250</t>
  </si>
  <si>
    <t>Расходы на уплату налога на прибыль</t>
  </si>
  <si>
    <t>300</t>
  </si>
  <si>
    <t>Справочные показатели:</t>
  </si>
  <si>
    <t>Из строки 100 прямые расходы</t>
  </si>
  <si>
    <t>400</t>
  </si>
  <si>
    <t>Из строки 100 косвенные расходы</t>
  </si>
  <si>
    <t>500</t>
  </si>
  <si>
    <t>Расходы на приобретение, сооружение и изготовление основных средств, а также на достройку, дооборудование, реконструкцию, модернизацию и техническое перевооружение основных средств</t>
  </si>
  <si>
    <t>600</t>
  </si>
  <si>
    <t>Расходы на ремонт основных средств (включая арендованные),
всего, в том числе:</t>
  </si>
  <si>
    <t>700</t>
  </si>
  <si>
    <t>материальные расходы</t>
  </si>
  <si>
    <t>расходы на оплату труда и выплату страховых</t>
  </si>
  <si>
    <t>расходы на ремонт основных средств, выполняемый подрядным способом</t>
  </si>
  <si>
    <t>прочие расходы</t>
  </si>
  <si>
    <t>Расходы на приобретение электрической энергии в целях компенсации коммерческого расхода (потерь) электрической энергии в сетях</t>
  </si>
  <si>
    <t>800</t>
  </si>
  <si>
    <t>Расшифровка дебиторской задолженности, заемных средств и стоимости активов</t>
  </si>
  <si>
    <t>По состоянию на начало отчетного периода,
всего по предприятию</t>
  </si>
  <si>
    <t>По состоянию на коней отчетного периода,
всего по предприятию</t>
  </si>
  <si>
    <t>Дебиторская задолженность</t>
  </si>
  <si>
    <t>900</t>
  </si>
  <si>
    <t>в том числе по расчетам с покупателями и заказчиками</t>
  </si>
  <si>
    <t>Заемные средства, учитываемые в долгосрочных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</si>
  <si>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1000</t>
  </si>
  <si>
    <t>Заемные средства, учитываемые в краткосрочных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</si>
  <si>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1100</t>
  </si>
  <si>
    <t>Основные средства</t>
  </si>
  <si>
    <t>1200</t>
  </si>
  <si>
    <t>Арендованные основные средства</t>
  </si>
  <si>
    <t>1300</t>
  </si>
  <si>
    <t>Незавершенное строительство</t>
  </si>
  <si>
    <t>1400</t>
  </si>
  <si>
    <t>Выручка (нетто) от продажи товаров, продукции, работ, услуг (за минусом налога на добавленную стоимость, акцизов и аналогичных обязательных платежей)</t>
  </si>
  <si>
    <t>Списание дебиторских и кредиторских задолженностей, по которым истек срок исковой давности</t>
  </si>
  <si>
    <t>Прибыль (убыток) прошлых лет, выявленная в отчетном году</t>
  </si>
  <si>
    <t>Полное наименование организации</t>
  </si>
  <si>
    <t>ИНН</t>
  </si>
  <si>
    <t>КПП</t>
  </si>
  <si>
    <t>ОГРН</t>
  </si>
  <si>
    <t>Налоговый режим</t>
  </si>
  <si>
    <t>Юридический адрес</t>
  </si>
  <si>
    <t>Выделенный абонентский номер для обращений потребителей услуг по передаче электрической энергии и (или) технологическому присоединению (с кодом)</t>
  </si>
  <si>
    <t xml:space="preserve">Руководитель организации </t>
  </si>
  <si>
    <t>ФИО полностью</t>
  </si>
  <si>
    <t>Наименование документа, дата, номер, иные реквизиты</t>
  </si>
  <si>
    <t>Количество листов</t>
  </si>
  <si>
    <t>Том, номера страниц в деле</t>
  </si>
  <si>
    <t>10.</t>
  </si>
  <si>
    <t>№ 
п/п</t>
  </si>
  <si>
    <t>Наименование показателей</t>
  </si>
  <si>
    <t>Единица изменения</t>
  </si>
  <si>
    <t>Фактические показатели за год, предшествующий базовому периоду</t>
  </si>
  <si>
    <t>Показатели, утвержденные на базовый период *</t>
  </si>
  <si>
    <t>Предложения на расчетный период регулирования</t>
  </si>
  <si>
    <t>руб./МВт в мес.</t>
  </si>
  <si>
    <t>руб./МВт·ч</t>
  </si>
  <si>
    <t xml:space="preserve">услуги по передаче электрической энергии (мощности) </t>
  </si>
  <si>
    <t>двухставочный тариф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</si>
  <si>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</si>
  <si>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</si>
  <si>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</si>
  <si>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3.3.</t>
  </si>
  <si>
    <t>процент</t>
  </si>
  <si>
    <t>4.3.</t>
  </si>
  <si>
    <t>Предложения 
на расчетный период регулирования</t>
  </si>
  <si>
    <t>Показатели эффективности деятельности организации</t>
  </si>
  <si>
    <t>EBITDA (прибыль до процентов, налогов и амортизации)</t>
  </si>
  <si>
    <t>Чистая прибыль (убыток)</t>
  </si>
  <si>
    <t>Показатели рентабельности организации</t>
  </si>
  <si>
    <t>Показатели регулируемых 
видов деятельности организации</t>
  </si>
  <si>
    <t>3.5.</t>
  </si>
  <si>
    <t>тыс. кВт·ч</t>
  </si>
  <si>
    <t>Необходимая валовая выручка по регулируемым видам деятельности организации - всего</t>
  </si>
  <si>
    <t>в том числе:</t>
  </si>
  <si>
    <t>оплата труда</t>
  </si>
  <si>
    <t>ремонт основных фондов</t>
  </si>
  <si>
    <t>материальные затраты</t>
  </si>
  <si>
    <t>Выпадающие, 
излишние доходы (расходы) прошлых лет</t>
  </si>
  <si>
    <t>Инвестиции, осуществляемые 
за счет тарифных источников</t>
  </si>
  <si>
    <t>Реквизиты инвестиционной программы (кем утверждена, дата утверждения, номер приказа)</t>
  </si>
  <si>
    <t>Показатели численности персонала и фонда оплаты труда по регулируемым видам деятельности</t>
  </si>
  <si>
    <t>Среднесписочная численность персонала</t>
  </si>
  <si>
    <t>человек</t>
  </si>
  <si>
    <t>Среднемесячная заработная плата на одного работника</t>
  </si>
  <si>
    <t>5.3.</t>
  </si>
  <si>
    <t>Реквизиты отраслевого тарифного соглашения (дата утверждения, срок действия)</t>
  </si>
  <si>
    <t>Уставный капитал (складочный капитал, уставный фонд, вклады товарищей)</t>
  </si>
  <si>
    <t>Анализ финансовой устойчивости по величине излишка (недостатка) собственных оборотных средств</t>
  </si>
  <si>
    <t xml:space="preserve">Для контакта по экономическим вопросам </t>
  </si>
  <si>
    <t>Для контакта по техническим вопросам</t>
  </si>
  <si>
    <t>в сети Интернет</t>
  </si>
  <si>
    <t xml:space="preserve">в периодическом печатном издании </t>
  </si>
  <si>
    <t>Телефон (с кодом)</t>
  </si>
  <si>
    <t>Факс (с кодом)</t>
  </si>
  <si>
    <t xml:space="preserve">Адрес электронной почты </t>
  </si>
  <si>
    <t>Адрес официального сайта в Интернете</t>
  </si>
  <si>
    <t xml:space="preserve">Заявленная мощность </t>
  </si>
  <si>
    <t>Объем полезного отпуска электроэнергии - всего</t>
  </si>
  <si>
    <t>Объем полезного отпуска электроэнергии населению и приравненным к нему категориям потребителей</t>
  </si>
  <si>
    <t>Норматив потерь электрической энергии (с указанием реквизитов приказа Минэнерго России, которым утверждены нормативы)</t>
  </si>
  <si>
    <t>Реквизиты программы энергоэффективности (кем утверждена, дата утверждения, номер приказа)</t>
  </si>
  <si>
    <t>тыс. руб. на у.е.</t>
  </si>
  <si>
    <t>Операционные расходы на условную единицу</t>
  </si>
  <si>
    <t>тыс. руб. на 
человека</t>
  </si>
  <si>
    <t>Базовый период - год, предшествующий расчетному периоду регулирования.</t>
  </si>
  <si>
    <t xml:space="preserve">Объем условных единиц </t>
  </si>
  <si>
    <t xml:space="preserve">
3.2.</t>
  </si>
  <si>
    <t>3.4.</t>
  </si>
  <si>
    <t xml:space="preserve">Неподконтрольные расходы  - всего </t>
  </si>
  <si>
    <t>*</t>
  </si>
  <si>
    <t>Субъект РФ</t>
  </si>
  <si>
    <t>Годовая</t>
  </si>
  <si>
    <t xml:space="preserve">Подтверждаемая сумма тыс. руб. без НДС </t>
  </si>
  <si>
    <t>1-е полугодие</t>
  </si>
  <si>
    <t>2-е полугодие</t>
  </si>
  <si>
    <t>Справочная информация</t>
  </si>
  <si>
    <t>Приложение 5</t>
  </si>
  <si>
    <t>…</t>
  </si>
  <si>
    <t>N</t>
  </si>
  <si>
    <t>Должность</t>
  </si>
  <si>
    <t>Телефон</t>
  </si>
  <si>
    <t>Адрес сайта</t>
  </si>
  <si>
    <t>Ссылка</t>
  </si>
  <si>
    <t>Дата публикации</t>
  </si>
  <si>
    <t>Наименование издания</t>
  </si>
  <si>
    <r>
      <t>_______</t>
    </r>
    <r>
      <rPr>
        <sz val="8"/>
        <rFont val="Times New Roman"/>
        <family val="1"/>
        <charset val="204"/>
      </rPr>
      <t>гр. 6, 12 - оказание услуг по передаче электрической энергии (мощности) по единой национальной (общероссийской) электрической сети;</t>
    </r>
  </si>
  <si>
    <r>
      <t>_______</t>
    </r>
    <r>
      <rPr>
        <sz val="8"/>
        <rFont val="Times New Roman"/>
        <family val="1"/>
        <charset val="204"/>
      </rPr>
      <t>гр. 7, 13 - оказание услуг по технологическому присоединению к электрическим сетям.</t>
    </r>
  </si>
  <si>
    <r>
      <t>____</t>
    </r>
    <r>
      <rPr>
        <b/>
        <sz val="8"/>
        <rFont val="Times New Roman"/>
        <family val="1"/>
        <charset val="204"/>
      </rPr>
      <t>**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В целях настоящей таблицы под промышленно-производственным персоналом понимается персонал, расходы на оплату труда которого учитываются по счету 20 "Основное производство".</t>
    </r>
  </si>
  <si>
    <t>7.</t>
  </si>
  <si>
    <t>8.</t>
  </si>
  <si>
    <t>11.</t>
  </si>
  <si>
    <t>12.</t>
  </si>
  <si>
    <t>13.</t>
  </si>
  <si>
    <t>Переток в смежные сетевые компании</t>
  </si>
  <si>
    <t>Наименование сетевой организации, ИНН</t>
  </si>
  <si>
    <t>Поступление из сети смежных сетевых организаций</t>
  </si>
  <si>
    <t>Отпуск в сеть смежных сетевых организаций</t>
  </si>
  <si>
    <t>Сальдо-переток</t>
  </si>
  <si>
    <t>Реквизиты договора</t>
  </si>
  <si>
    <t>Отнесение налога на имущество</t>
  </si>
  <si>
    <t xml:space="preserve"> - прочие налоги и сборы</t>
  </si>
  <si>
    <t>Плата за предельно допустимые выбросы (сбросы) и другие обязательные платежи</t>
  </si>
  <si>
    <t>Утверждено РЭК КО</t>
  </si>
  <si>
    <t>Предложение экспертов</t>
  </si>
  <si>
    <t>7.3.</t>
  </si>
  <si>
    <t>8.2.</t>
  </si>
  <si>
    <t>Реквизиты договора, пункт в реестре обосновывающих документов</t>
  </si>
  <si>
    <t>Реквизиты согласования мощности, пункт в реестре обосновывающих документов</t>
  </si>
  <si>
    <t>Баланс электрической энергии по сетям ВН, СН1, СН2, и НН</t>
  </si>
  <si>
    <t>№ п.п.</t>
  </si>
  <si>
    <t>Показатели</t>
  </si>
  <si>
    <t>Ед. измер</t>
  </si>
  <si>
    <t xml:space="preserve">Поступление эл.энергии в сеть , ВСЕГО </t>
  </si>
  <si>
    <t>тыс.кВтч</t>
  </si>
  <si>
    <t>из смежной сети, всего</t>
  </si>
  <si>
    <t xml:space="preserve">    в том числе из сети</t>
  </si>
  <si>
    <t>МСК</t>
  </si>
  <si>
    <t xml:space="preserve">от электростанций ПЭ (ЭСО) </t>
  </si>
  <si>
    <t xml:space="preserve">от других поставщиков </t>
  </si>
  <si>
    <t xml:space="preserve">поступление эл. энергии от других сетевых организаций </t>
  </si>
  <si>
    <t>Потери электроэнергии в сети всего</t>
  </si>
  <si>
    <t>то же в % (п.1.1/п.1.3)</t>
  </si>
  <si>
    <t>2.1</t>
  </si>
  <si>
    <t>в т.ч.от пропуска для собственных нужд, в т.ч.</t>
  </si>
  <si>
    <t>2.1.1</t>
  </si>
  <si>
    <t>покупка у сбытовой компании 1 (наименование сбытовой организации)</t>
  </si>
  <si>
    <t>2.2</t>
  </si>
  <si>
    <t>в т.ч от пропуска сторонним потребителям</t>
  </si>
  <si>
    <t>2.2.1</t>
  </si>
  <si>
    <t xml:space="preserve">Расход электроэнергии на произв и хоз.нужды </t>
  </si>
  <si>
    <t xml:space="preserve">Полезный отпуск из сети </t>
  </si>
  <si>
    <t>всего потребителям (согласно п.1.6)</t>
  </si>
  <si>
    <t>из них:</t>
  </si>
  <si>
    <t>потребителям, присоединенным к центру питания(подстанции)</t>
  </si>
  <si>
    <t>потребителям, присоединенным к центру питания(генераторное напряжение)</t>
  </si>
  <si>
    <t>сальдо переток в смежные сетевые организации</t>
  </si>
  <si>
    <t>сальдо переток в сопредельные регионы</t>
  </si>
  <si>
    <t xml:space="preserve">Поступление мощности в сеть , ВСЕГО </t>
  </si>
  <si>
    <t>МВТ</t>
  </si>
  <si>
    <t xml:space="preserve">от электростанций </t>
  </si>
  <si>
    <t xml:space="preserve">от других сетевых организаций </t>
  </si>
  <si>
    <t xml:space="preserve">Потери в сети </t>
  </si>
  <si>
    <r>
      <t>Мощность</t>
    </r>
    <r>
      <rPr>
        <sz val="11"/>
        <rFont val="Times New Roman"/>
        <family val="1"/>
        <charset val="204"/>
      </rPr>
      <t xml:space="preserve"> на производственные и хоз.нужды </t>
    </r>
  </si>
  <si>
    <t xml:space="preserve">Полезный отпуск мощности потребителям </t>
  </si>
  <si>
    <t>потребителям, присоединенным к центру питания</t>
  </si>
  <si>
    <t>на генераторном напряжении</t>
  </si>
  <si>
    <t>Таблица № П1.6.</t>
  </si>
  <si>
    <t>№</t>
  </si>
  <si>
    <t xml:space="preserve">Заявленная (расчетная) мощность, МВт. </t>
  </si>
  <si>
    <t>Число часов использования, час</t>
  </si>
  <si>
    <t>Количество точек поставки, шт</t>
  </si>
  <si>
    <t xml:space="preserve">Доля потребления на разных диапазонах напряжений, % </t>
  </si>
  <si>
    <t xml:space="preserve">Всего </t>
  </si>
  <si>
    <t>СН11</t>
  </si>
  <si>
    <t>1.1.1</t>
  </si>
  <si>
    <t xml:space="preserve">    городское с электроплитами</t>
  </si>
  <si>
    <t>1.1.2</t>
  </si>
  <si>
    <t xml:space="preserve">    сельское</t>
  </si>
  <si>
    <t>1.1.3</t>
  </si>
  <si>
    <t xml:space="preserve">    садоводческие</t>
  </si>
  <si>
    <t>1.2.1</t>
  </si>
  <si>
    <t>1.2.2</t>
  </si>
  <si>
    <t xml:space="preserve">    приравненные к населению</t>
  </si>
  <si>
    <t>Базовые потребители</t>
  </si>
  <si>
    <t>Потребитель 1</t>
  </si>
  <si>
    <t>Потребитель i</t>
  </si>
  <si>
    <t>Одноставочные потребители</t>
  </si>
  <si>
    <t>2.3</t>
  </si>
  <si>
    <t>Двухставочные потребители</t>
  </si>
  <si>
    <t>3</t>
  </si>
  <si>
    <t>Отдача в смежные сетевые организации</t>
  </si>
  <si>
    <t>4</t>
  </si>
  <si>
    <t xml:space="preserve">Итого </t>
  </si>
  <si>
    <t xml:space="preserve">                                                          </t>
  </si>
  <si>
    <t>Таблица N П1.30</t>
  </si>
  <si>
    <t>Отпуск (передача) электроэнергии территориальной сетевой организацией за ____________________</t>
  </si>
  <si>
    <t>№ П/П</t>
  </si>
  <si>
    <t>Отпуск ЭЭ, тыс. кВт.ч</t>
  </si>
  <si>
    <t>Расчетная мощность, МВт</t>
  </si>
  <si>
    <t>Заявленная мощность,                                              МВт</t>
  </si>
  <si>
    <t>Присоединенная мощность,                                              МВА</t>
  </si>
  <si>
    <t xml:space="preserve">Поступление электроэнергии  в сеть - всего </t>
  </si>
  <si>
    <t xml:space="preserve">в т.ч. из </t>
  </si>
  <si>
    <t xml:space="preserve">не сетевых организаций </t>
  </si>
  <si>
    <t xml:space="preserve">сетевых организаций </t>
  </si>
  <si>
    <t xml:space="preserve">в т.ч. из      </t>
  </si>
  <si>
    <t xml:space="preserve">сетевой организации 1   </t>
  </si>
  <si>
    <t xml:space="preserve">сетевой организации 2 </t>
  </si>
  <si>
    <t>Потери электроэнергии - всего</t>
  </si>
  <si>
    <t xml:space="preserve">Отпуск (передача) электроэнергии сетевыми предприятиями - всего     </t>
  </si>
  <si>
    <t xml:space="preserve">в т.ч. </t>
  </si>
  <si>
    <t>3.1</t>
  </si>
  <si>
    <t xml:space="preserve">не сетевым организациям  </t>
  </si>
  <si>
    <t>3.2</t>
  </si>
  <si>
    <t>сетевым организациям</t>
  </si>
  <si>
    <t xml:space="preserve">в т.ч.    </t>
  </si>
  <si>
    <t>3.2.1</t>
  </si>
  <si>
    <t>3.2.1.1</t>
  </si>
  <si>
    <t xml:space="preserve">также в сальдированном выражении (п. 3.2.1 - п. 1.2.1) </t>
  </si>
  <si>
    <t>3.2.2</t>
  </si>
  <si>
    <t>3.2.2.1</t>
  </si>
  <si>
    <t xml:space="preserve">также в сальдированном выражении (п. 3.2.2 - п. 1.2.2) </t>
  </si>
  <si>
    <t>Поступление электроэнергии в ЕНЭС</t>
  </si>
  <si>
    <t>4.1</t>
  </si>
  <si>
    <t>4.2</t>
  </si>
  <si>
    <t>4.2.1</t>
  </si>
  <si>
    <t>4.2.2</t>
  </si>
  <si>
    <t>……</t>
  </si>
  <si>
    <t>5</t>
  </si>
  <si>
    <t>Потери электроэнергии</t>
  </si>
  <si>
    <t>6</t>
  </si>
  <si>
    <t xml:space="preserve">Отпуск (передача) электроэнергии    </t>
  </si>
  <si>
    <t>6.1</t>
  </si>
  <si>
    <t>6.2</t>
  </si>
  <si>
    <t>6.2.1</t>
  </si>
  <si>
    <t>6.2.1.1</t>
  </si>
  <si>
    <t xml:space="preserve">также в сальдированном выражении (п. 6.2.1 - п. 4.2.1) </t>
  </si>
  <si>
    <t>6.2.2</t>
  </si>
  <si>
    <t>6.2.2.1</t>
  </si>
  <si>
    <t>7</t>
  </si>
  <si>
    <t xml:space="preserve">Трансформировано из сети ЕНС в </t>
  </si>
  <si>
    <t>8</t>
  </si>
  <si>
    <t>- ВН</t>
  </si>
  <si>
    <t>9</t>
  </si>
  <si>
    <t>- CН 1</t>
  </si>
  <si>
    <t>10</t>
  </si>
  <si>
    <t>- CН 2</t>
  </si>
  <si>
    <t>11</t>
  </si>
  <si>
    <t xml:space="preserve">- НН </t>
  </si>
  <si>
    <t>12</t>
  </si>
  <si>
    <t>Поступление электроэнергии  в сеть ВН 110 кВ</t>
  </si>
  <si>
    <t>12.1</t>
  </si>
  <si>
    <t>не сетевых организаций (генерация)</t>
  </si>
  <si>
    <t>12.2</t>
  </si>
  <si>
    <t>12.2.1</t>
  </si>
  <si>
    <t>12.2.2</t>
  </si>
  <si>
    <t>13</t>
  </si>
  <si>
    <t>14.1</t>
  </si>
  <si>
    <t>14.2</t>
  </si>
  <si>
    <t>14.2.1</t>
  </si>
  <si>
    <t>14.2.1.1</t>
  </si>
  <si>
    <t xml:space="preserve">также в сальдированном выражении (п. 14.2.1 - п. 12.2.1) </t>
  </si>
  <si>
    <t>14.2.2</t>
  </si>
  <si>
    <t>14.2.2.1</t>
  </si>
  <si>
    <t xml:space="preserve">также в сальдированном выражении (п. 14.2.2 - п. 12.2.2) </t>
  </si>
  <si>
    <t>15</t>
  </si>
  <si>
    <t xml:space="preserve">Трансформировано из сети 110 кВ в </t>
  </si>
  <si>
    <t>16</t>
  </si>
  <si>
    <t>17</t>
  </si>
  <si>
    <t>18</t>
  </si>
  <si>
    <t>19</t>
  </si>
  <si>
    <t>Поступление электроэнергии  в сеть СН 1</t>
  </si>
  <si>
    <t>19.1</t>
  </si>
  <si>
    <t>19.2</t>
  </si>
  <si>
    <t>19.2.1</t>
  </si>
  <si>
    <t>19.2.2</t>
  </si>
  <si>
    <t>20</t>
  </si>
  <si>
    <t>21</t>
  </si>
  <si>
    <t>21.2</t>
  </si>
  <si>
    <t>21.3</t>
  </si>
  <si>
    <t>22</t>
  </si>
  <si>
    <t xml:space="preserve">Трансформировано из сети 35 кВ в </t>
  </si>
  <si>
    <t>23</t>
  </si>
  <si>
    <t>24</t>
  </si>
  <si>
    <t>25</t>
  </si>
  <si>
    <t>Поступление электроэнергии  в сеть СН 2</t>
  </si>
  <si>
    <t>25.1</t>
  </si>
  <si>
    <t>25.2</t>
  </si>
  <si>
    <t>25.2.1</t>
  </si>
  <si>
    <t>25.2.2</t>
  </si>
  <si>
    <t>25.2.3</t>
  </si>
  <si>
    <t>26</t>
  </si>
  <si>
    <t>27</t>
  </si>
  <si>
    <t>27.1</t>
  </si>
  <si>
    <t>27.2</t>
  </si>
  <si>
    <t>27.2.1</t>
  </si>
  <si>
    <t>27.2.1.1</t>
  </si>
  <si>
    <t>27.2.2</t>
  </si>
  <si>
    <t>27.2.2.1</t>
  </si>
  <si>
    <t>27.2.3</t>
  </si>
  <si>
    <t>27.2.3.1</t>
  </si>
  <si>
    <t>28</t>
  </si>
  <si>
    <t xml:space="preserve">Трансформировано из сети 10 - 6 кВ в </t>
  </si>
  <si>
    <t>29</t>
  </si>
  <si>
    <t>30</t>
  </si>
  <si>
    <t>Поступление электроэнергии  в сеть НН</t>
  </si>
  <si>
    <t>30.1</t>
  </si>
  <si>
    <t>30.2</t>
  </si>
  <si>
    <t>30.2.1</t>
  </si>
  <si>
    <t>30.2.2</t>
  </si>
  <si>
    <t>31</t>
  </si>
  <si>
    <t>32</t>
  </si>
  <si>
    <t>32.1</t>
  </si>
  <si>
    <t>32.2</t>
  </si>
  <si>
    <t>32.2.1</t>
  </si>
  <si>
    <t>32.2.1.1</t>
  </si>
  <si>
    <t xml:space="preserve">также в сальдированном выражении (п. 27.2.1 - п. 25.2.1) </t>
  </si>
  <si>
    <t>32.2.2</t>
  </si>
  <si>
    <t>32.2.2.1</t>
  </si>
  <si>
    <t xml:space="preserve">также в сальдированном выражении (п. 27.2.2 - п. 25.2.2) </t>
  </si>
  <si>
    <t>Таблица № 2.1</t>
  </si>
  <si>
    <t>Материал опор</t>
  </si>
  <si>
    <t>металл</t>
  </si>
  <si>
    <t>ж/бетон</t>
  </si>
  <si>
    <t>дерево</t>
  </si>
  <si>
    <t xml:space="preserve"> 1 - 20 </t>
  </si>
  <si>
    <t>дерево на ж/б пасынках</t>
  </si>
  <si>
    <t>ж/бетон, металл</t>
  </si>
  <si>
    <t xml:space="preserve"> 20 -35</t>
  </si>
  <si>
    <t xml:space="preserve"> 3 - 10</t>
  </si>
  <si>
    <t xml:space="preserve">0,4 кВ </t>
  </si>
  <si>
    <t>Таблица № 2.2</t>
  </si>
  <si>
    <t>Объем подстанций 35 - 1150 кВ, трансформаторных подстанций (ТП), комплексных трансформаторных подстанций (КТП) и распределительных пунктов (РП) 0,4 - 20 кВ в условных единицах</t>
  </si>
  <si>
    <t xml:space="preserve">       Таблица № 1 Приложения № 6</t>
  </si>
  <si>
    <t xml:space="preserve">к Пояснениям по предоставлению </t>
  </si>
  <si>
    <t>заявления и материалов</t>
  </si>
  <si>
    <t>Опись прилагаемых материалов по техническим вопросам с указанием наименований документов со сквозной нумерацией по листам всех документов и количества листов в документе</t>
  </si>
  <si>
    <t>Том, номер страницы в деле</t>
  </si>
  <si>
    <t xml:space="preserve">Количество листов </t>
  </si>
  <si>
    <t>Материалы по техническим вопросам за отчетный период</t>
  </si>
  <si>
    <t>Материалы по техническим вопросам на плановый период</t>
  </si>
  <si>
    <t>….</t>
  </si>
  <si>
    <t xml:space="preserve"> к Пояснениям по предоставлению </t>
  </si>
  <si>
    <t xml:space="preserve">заявления и материалов
</t>
  </si>
  <si>
    <t>Технические характеристики ВЛ 35 – 110 кВ</t>
  </si>
  <si>
    <t>Уровень напряжения, кВ</t>
  </si>
  <si>
    <t>Диспетчерское наименование</t>
  </si>
  <si>
    <t>Кол-во опор, материал</t>
  </si>
  <si>
    <t>Тип, марка, сечение провода</t>
  </si>
  <si>
    <t>Год ввода в эксплуатацию</t>
  </si>
  <si>
    <t>к Пояснениям по предоставлению</t>
  </si>
  <si>
    <t xml:space="preserve">Обоснование цены на оборудование, сырье и материалы </t>
  </si>
  <si>
    <t>Наименование МТР</t>
  </si>
  <si>
    <t>Кол-во</t>
  </si>
  <si>
    <t>Дата и номер протокола решения закупочной комиссии</t>
  </si>
  <si>
    <t>Стоимость согласно протоколу, тыс. руб.</t>
  </si>
  <si>
    <t>Дата и номер заключенного договора</t>
  </si>
  <si>
    <t>Стоимость согласно договору, тыс. руб.</t>
  </si>
  <si>
    <t>Итог</t>
  </si>
  <si>
    <t>Таблица №4 Приложения №3</t>
  </si>
  <si>
    <t>Таблица №2 Приложения №3</t>
  </si>
  <si>
    <t>Таблица №3 Приложения №3</t>
  </si>
  <si>
    <t>Таблица №1 Приложения №5</t>
  </si>
  <si>
    <t>Таблица №2 Приложения №5</t>
  </si>
  <si>
    <t>Таблица №3 Приложения №5</t>
  </si>
  <si>
    <t>Таблица № 4 Приложения № 5</t>
  </si>
  <si>
    <t xml:space="preserve">Расшифровка расходов субъекта естественных монополий, оказывающего услуги по передаче электроэнергии (мощности) 
по электрическим сетям, принадлежащим на праве собственности или ином законном основании территориальным сетевым организациям
</t>
  </si>
  <si>
    <t>Таблица №5 Приложение №5</t>
  </si>
  <si>
    <t>Таблица №6 Приложения №5</t>
  </si>
  <si>
    <t>Таблица №7 Приложения №5</t>
  </si>
  <si>
    <t>Таблица №8 Приложения №5</t>
  </si>
  <si>
    <t>Таблица №9 Приложения №5</t>
  </si>
  <si>
    <t>Таблица №10 Приложения №5</t>
  </si>
  <si>
    <t>Таблица №11 Приложения №5</t>
  </si>
  <si>
    <t>Таблица № 2 Приложения № 6</t>
  </si>
  <si>
    <t>Таблица № 3 Приложения № 6</t>
  </si>
  <si>
    <t>П1.4</t>
  </si>
  <si>
    <t xml:space="preserve">Таблица №4 Приложения №6 </t>
  </si>
  <si>
    <t>Баланс электрической мощности по уровням напряжения</t>
  </si>
  <si>
    <t>Таблица №5 Приложения №6</t>
  </si>
  <si>
    <t>к Пояснениям по предоставлению заявления и материалов</t>
  </si>
  <si>
    <t>П 1.5</t>
  </si>
  <si>
    <t>Таблица №6 Приложения №6</t>
  </si>
  <si>
    <t>Таблица № 7 Приложения № 6</t>
  </si>
  <si>
    <t>Таблица № 8 Приложения № 6</t>
  </si>
  <si>
    <t>Таблица № 9 Приложения № 6</t>
  </si>
  <si>
    <t xml:space="preserve">Опись материалов об опубликовании Заявителем предложения о размере тарифов </t>
  </si>
  <si>
    <t>Таблица № 1 Приложение № 3</t>
  </si>
  <si>
    <t>Опись учредительных, правоустанавливающих и регламентирующих документов</t>
  </si>
  <si>
    <t xml:space="preserve">со сквозной нумерацией по листам всех документов и количества листов в документе </t>
  </si>
  <si>
    <t>Таблица приложения № 4</t>
  </si>
  <si>
    <t xml:space="preserve">к Пояснениям по предоставлению заявления и материалов </t>
  </si>
  <si>
    <r>
      <t>Опись прилагаемых материалов</t>
    </r>
    <r>
      <rPr>
        <b/>
        <u/>
        <sz val="14"/>
        <color theme="1"/>
        <rFont val="Times New Roman"/>
        <family val="1"/>
        <charset val="204"/>
      </rPr>
      <t xml:space="preserve"> для формирования НВВ</t>
    </r>
    <r>
      <rPr>
        <b/>
        <sz val="14"/>
        <color theme="1"/>
        <rFont val="Times New Roman"/>
        <family val="1"/>
        <charset val="204"/>
      </rPr>
      <t xml:space="preserve"> с указанием наименований документов со сквозной нумерацией по листам всех документов и количества листов в документе</t>
    </r>
  </si>
  <si>
    <t>ОКТМО</t>
  </si>
  <si>
    <t>ОКПО</t>
  </si>
  <si>
    <t>Плановый перод</t>
  </si>
  <si>
    <t>тыс..кВтч</t>
  </si>
  <si>
    <t>Объем полезного отпуска электроэнергии, тыс.кВтч.</t>
  </si>
  <si>
    <t>филиал ОАО "МРСК Сибири" - "Кузбассэнерго-РЭС"</t>
  </si>
  <si>
    <t>ООО "Ц ТЭЦ"</t>
  </si>
  <si>
    <t>ООО "Электросетьсервис" (ООО "ЭлКК")</t>
  </si>
  <si>
    <t>ЗАО "Электросеть"</t>
  </si>
  <si>
    <t>ООО "ЕвразЭнергоТранс"</t>
  </si>
  <si>
    <t>в том числе Бюджетные потребители</t>
  </si>
  <si>
    <t>ООО "Горэлектросеть"</t>
  </si>
  <si>
    <t>Заподно-Сибирской дирекции по энергообеспечению - СП Трансэнерго-филиал ОАО "РЖД"</t>
  </si>
  <si>
    <t>ООО "КЭнК"</t>
  </si>
  <si>
    <t>ООО "ТСО "Сибирь" (ООО "Промэнерго")</t>
  </si>
  <si>
    <t>ОАО "МЭС Сибири" - "ФСК ЕЭС"</t>
  </si>
  <si>
    <t>ЗАО "Водоканал"</t>
  </si>
  <si>
    <t>ЗАО "Сибирская промышленная компания" (ООО "ЭнергоСеть")</t>
  </si>
  <si>
    <t>3.2.11</t>
  </si>
  <si>
    <t>3.2.11.1</t>
  </si>
  <si>
    <t>3.2.12</t>
  </si>
  <si>
    <t>3.2.12.1</t>
  </si>
  <si>
    <t xml:space="preserve">также в сальдированном выражении (п. 3.2.12 - п. 1.2.12) </t>
  </si>
  <si>
    <t xml:space="preserve">также в сальдированном выражении (п. 3.2.14 - п. 1.2.14) </t>
  </si>
  <si>
    <t>19.2.5</t>
  </si>
  <si>
    <t>19.2.6</t>
  </si>
  <si>
    <t>19.2.7</t>
  </si>
  <si>
    <t>19.2.8</t>
  </si>
  <si>
    <t>19.2.9</t>
  </si>
  <si>
    <t>19.2.10</t>
  </si>
  <si>
    <t>19.2.11</t>
  </si>
  <si>
    <t>19.2.12</t>
  </si>
  <si>
    <t>21.2.1</t>
  </si>
  <si>
    <t>21.2.1.1</t>
  </si>
  <si>
    <t xml:space="preserve">также в сальдированном выражении (п. 21.2.1 - п. 19.2.1) </t>
  </si>
  <si>
    <t>21.2.2</t>
  </si>
  <si>
    <t>21.2.2.1</t>
  </si>
  <si>
    <t xml:space="preserve">также в сальдированном выражении (п. 21.2.2 - п. 19.2.2) </t>
  </si>
  <si>
    <t>21.2.3</t>
  </si>
  <si>
    <t>21.2.3.1</t>
  </si>
  <si>
    <t xml:space="preserve">также в сальдированном выражении (п. 21.2.3 - п. 19.2.3) </t>
  </si>
  <si>
    <t>21.2.4</t>
  </si>
  <si>
    <t>21.2.4.1</t>
  </si>
  <si>
    <t xml:space="preserve">также в сальдированном выражении (п. 21.2.4 - п. 19.2.4) </t>
  </si>
  <si>
    <t>21.2.5</t>
  </si>
  <si>
    <t>21.2.5.1</t>
  </si>
  <si>
    <t xml:space="preserve">также в сальдированном выражении (п. 21.2.5 - п. 19.2.5) </t>
  </si>
  <si>
    <t>21.2.6</t>
  </si>
  <si>
    <t>21.2.6.1</t>
  </si>
  <si>
    <t xml:space="preserve">также в сальдированном выражении (п. 21.2.6 - п. 19.2.6) </t>
  </si>
  <si>
    <t>21.2.7</t>
  </si>
  <si>
    <t>21.2.7.1</t>
  </si>
  <si>
    <t xml:space="preserve">также в сальдированном выражении (п. 21.2.7 - п. 19.2.7) </t>
  </si>
  <si>
    <t>21.2.8</t>
  </si>
  <si>
    <t>21.2.8.1</t>
  </si>
  <si>
    <t xml:space="preserve">также в сальдированном выражении (п. 21.2.8 - п. 19.2.8) </t>
  </si>
  <si>
    <t>21.2.9</t>
  </si>
  <si>
    <t>21.2.9.1</t>
  </si>
  <si>
    <t xml:space="preserve">также в сальдированном выражении (п. 21.2.9 - п. 19.2.9) </t>
  </si>
  <si>
    <t>21.2.10</t>
  </si>
  <si>
    <t>21.2.10.1</t>
  </si>
  <si>
    <t xml:space="preserve">также в сальдированном выражении (п. 21.2.10 - п. 19.2.10) </t>
  </si>
  <si>
    <t>21.2.11</t>
  </si>
  <si>
    <t>21.2.11.1</t>
  </si>
  <si>
    <t xml:space="preserve">также в сальдированном выражении (п. 21.2.12 - п. 19.2.12) </t>
  </si>
  <si>
    <t>21.2.12</t>
  </si>
  <si>
    <t>21.2.12.1</t>
  </si>
  <si>
    <t>25.2.4</t>
  </si>
  <si>
    <t>25.2.5</t>
  </si>
  <si>
    <t>25.2.6</t>
  </si>
  <si>
    <t>25.2.7</t>
  </si>
  <si>
    <t>25.2.8</t>
  </si>
  <si>
    <t>25.2.9</t>
  </si>
  <si>
    <t>25.2.10</t>
  </si>
  <si>
    <t>25.2.11</t>
  </si>
  <si>
    <t>25.2.12</t>
  </si>
  <si>
    <t xml:space="preserve">также в сальдированном выражении (п. 27.2.3 - п. 25.2.3) </t>
  </si>
  <si>
    <t>27.2.4</t>
  </si>
  <si>
    <t>27.2.4.1</t>
  </si>
  <si>
    <t xml:space="preserve">также в сальдированном выражении (п. 27.2.4 - п. 25.2.4) </t>
  </si>
  <si>
    <t>27.2.5</t>
  </si>
  <si>
    <t>27.2.5.1</t>
  </si>
  <si>
    <t xml:space="preserve">также в сальдированном выражении (п. 27.2.5 - п. 25.2.5) </t>
  </si>
  <si>
    <t>27.2.6</t>
  </si>
  <si>
    <t>27.2.6.1</t>
  </si>
  <si>
    <t xml:space="preserve">также в сальдированном выражении (п. 27.2.6 - п. 25.2.6) </t>
  </si>
  <si>
    <t>27.2.7</t>
  </si>
  <si>
    <t>27.2.7.1</t>
  </si>
  <si>
    <t xml:space="preserve">также в сальдированном выражении (п. 27.2.7 - п. 25.2.7) </t>
  </si>
  <si>
    <t>27.2.8</t>
  </si>
  <si>
    <t>27.2.8.1</t>
  </si>
  <si>
    <t xml:space="preserve">также в сальдированном выражении (п. 27.2.8 - п. 25.2.8) </t>
  </si>
  <si>
    <t>27.2.9</t>
  </si>
  <si>
    <t>27.2.9.1</t>
  </si>
  <si>
    <t xml:space="preserve">также в сальдированном выражении (п. 27.2.9 - п. 25.2.9) </t>
  </si>
  <si>
    <t>27.2.10</t>
  </si>
  <si>
    <t>27.2.10.1</t>
  </si>
  <si>
    <t xml:space="preserve">также в сальдированном выражении (п. 27.2.10 - п. 25.2.10) </t>
  </si>
  <si>
    <t>27.2.11</t>
  </si>
  <si>
    <t>27.2.11.1</t>
  </si>
  <si>
    <t xml:space="preserve">также в сальдированном выражении (п. 27.2.12 - п. 25.2.12) </t>
  </si>
  <si>
    <t>27.2.12</t>
  </si>
  <si>
    <t>27.2.12.1</t>
  </si>
  <si>
    <t xml:space="preserve">также в сальдированном выражении (п. 27.2.11 - п. 25.2.11) </t>
  </si>
  <si>
    <t>30.2.3</t>
  </si>
  <si>
    <t>30.2.4</t>
  </si>
  <si>
    <t>30.2.5</t>
  </si>
  <si>
    <t>30.2.6</t>
  </si>
  <si>
    <t>30.2.7</t>
  </si>
  <si>
    <t>30.2.8</t>
  </si>
  <si>
    <t>30.2.9</t>
  </si>
  <si>
    <t>30.2.10</t>
  </si>
  <si>
    <t>30.2.11</t>
  </si>
  <si>
    <t>30.2.12</t>
  </si>
  <si>
    <t xml:space="preserve">также в сальдированном выражении (п. 32.2.1 - п. 30.2.1) </t>
  </si>
  <si>
    <t xml:space="preserve">также в сальдированном выражении (п. 32.2.2 - п. 30.2.2) </t>
  </si>
  <si>
    <t>32.2.3</t>
  </si>
  <si>
    <t>32.2.3.1</t>
  </si>
  <si>
    <t xml:space="preserve">также в сальдированном выражении (п. 32.2.3 - п. 30.2.3) </t>
  </si>
  <si>
    <t>32.2.4</t>
  </si>
  <si>
    <t>32.2.4.1</t>
  </si>
  <si>
    <t xml:space="preserve">также в сальдированном выражении (п. 32.2.4 - п. 30.2.4) </t>
  </si>
  <si>
    <t>32.2.5</t>
  </si>
  <si>
    <t>32.2.5.1</t>
  </si>
  <si>
    <t xml:space="preserve">также в сальдированном выражении (п. 32.2.5 - п. 30.2.5) </t>
  </si>
  <si>
    <t>32.2.6</t>
  </si>
  <si>
    <t>32.2.6.1</t>
  </si>
  <si>
    <t xml:space="preserve">также в сальдированном выражении (п. 32.2.6 - п. 30.2.6) </t>
  </si>
  <si>
    <t>32.2.7</t>
  </si>
  <si>
    <t>32.2.7.1</t>
  </si>
  <si>
    <t xml:space="preserve">также в сальдированном выражении (п. 32.2.7 - п. 30.2.7) </t>
  </si>
  <si>
    <t>32.2.8</t>
  </si>
  <si>
    <t>32.2.8.1</t>
  </si>
  <si>
    <t xml:space="preserve">также в сальдированном выражении (п. 32.2.8 - п. 30.2.8) </t>
  </si>
  <si>
    <t>32.2.9</t>
  </si>
  <si>
    <t>32.2.9.1</t>
  </si>
  <si>
    <t xml:space="preserve">также в сальдированном выражении (п. 32.2.9 - п. 30.2.9) </t>
  </si>
  <si>
    <t>32.2.10</t>
  </si>
  <si>
    <t>32.2.10.1</t>
  </si>
  <si>
    <t xml:space="preserve">также в сальдированном выражении (п. 32.2.10 - п. 30.2.10) </t>
  </si>
  <si>
    <t>32.2.11</t>
  </si>
  <si>
    <t>32.2.11.1</t>
  </si>
  <si>
    <t xml:space="preserve">также в сальдированном выражении (п. 32.2.12 - п. 30.2.12) </t>
  </si>
  <si>
    <t>32.2.12</t>
  </si>
  <si>
    <t>32.2.12.1</t>
  </si>
  <si>
    <t xml:space="preserve">также в сальдированном выражении (п. 32.2.11 - п. 30.2.11) </t>
  </si>
  <si>
    <t xml:space="preserve">также в сальдированном выражении (п. 21.2.11 - п. 19.2.11) </t>
  </si>
  <si>
    <t>Себестоимость</t>
  </si>
  <si>
    <t>Факт по экспертизе</t>
  </si>
  <si>
    <t>Комментарии, примечания и выводы экспертов</t>
  </si>
  <si>
    <t>ОКОФ</t>
  </si>
  <si>
    <t>Амортизационная группа</t>
  </si>
  <si>
    <t>Инвентарный №</t>
  </si>
  <si>
    <t>Дата ввода в эксплуатацию</t>
  </si>
  <si>
    <t>Выпадающие доходы, перенесённые с прошлых периодов в целях сглаживания роста тарифов</t>
  </si>
  <si>
    <t>Итого выпадающие доходы (+) (экономия средств (-)) за исключением выпадающих доходов, учтенных в соответствии с п. 87 Основ ценообразования по итогам 2016 года</t>
  </si>
  <si>
    <t>Фактические данные за 2017 г.</t>
  </si>
  <si>
    <t>Расчетные (фактические) данные за 2017 г.</t>
  </si>
  <si>
    <t>Плановые показатели на 2019 г.</t>
  </si>
  <si>
    <t>ставка платы (руб./кВт, руб./км)</t>
  </si>
  <si>
    <t>мощность, длина линий (кВт, км)</t>
  </si>
  <si>
    <t>Сумма (в соответствии с актами приемки выполненных работ) (тыс. руб)</t>
  </si>
  <si>
    <t>стандарт. тариф. ставка (руб./кВт, руб./км)</t>
  </si>
  <si>
    <t>сумма (тыс. руб.)</t>
  </si>
  <si>
    <t>мощность, длина линий (кВт, км)/ колическтво технологических присоединений</t>
  </si>
  <si>
    <t>Расходы на выполнение организационно-технических мероприятий, связанные с осуществлением технологического присоединения [п. 1.1 + п. 1.2 + п. 1.3 + п. 1.4]:</t>
  </si>
  <si>
    <t>подготовка и выдача сетевой организацией технических условий (ТУ) Заявителю, на уровне напряжения i и (или) диапазоне мощности j</t>
  </si>
  <si>
    <t>проверка сетевой организацией выполнения Заявителем ТУ, на уровне напряжения i и (или) диапазоне мощности j</t>
  </si>
  <si>
    <t>участие в осмотре должностным лицом органа федерального, государственного энергетического надзора при участии сетевой организации и собственника присоединяемых Устройств Заявителя, на уровне напряжения i и (или) диапазоне мощности j</t>
  </si>
  <si>
    <t>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положение "включено"), на уровне напряжения i и (или) диапазоне мощности j</t>
  </si>
  <si>
    <t>Расходы по мероприятиям "последней мили", связанные с осуществлением технологического присоединения [п. 2.1 + п. 2.2 + п. 2.3 + п. 2.4 + 2.5]:</t>
  </si>
  <si>
    <t>Х</t>
  </si>
  <si>
    <t>строительство воздушных линий, на уровне напряжения i и (или) диапазоне мощности j</t>
  </si>
  <si>
    <t>строительство кабельных линий, на уровне напряжения i и (или) диапазоне мощности j</t>
  </si>
  <si>
    <t>строительством пунктов секционирования, на уровне напряжения i и (или) диапазоне мощности j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</si>
  <si>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кВ, на уровне напряжения i и (или) диапазоне мощности j</t>
  </si>
  <si>
    <t>строительство центров питания, подстанций уровнем напряжения 35 кВ и выше (ПС), на уровне напряжения i и (или) диапазоне мощности j</t>
  </si>
  <si>
    <t>Суммарный размер платы за технологическое присоединение [п. 3.1 * п. 3.2 / 1000]:</t>
  </si>
  <si>
    <t>Размер платы за технологическое присоединение (руб. без НДС)</t>
  </si>
  <si>
    <t>3.2.</t>
  </si>
  <si>
    <t>Плановое количество договоров на осуществление технологическое присоединение к электрическим сетям (плановое количество членов объединений (организаций), указанных в п. 18 Методических указаний по определению размера платы за технологическое присоединение к электрическим сетям, утвержденных приказом ФСТ России от 11 сентября 2012 года, N 209-э/1) (шт.)</t>
  </si>
  <si>
    <t>Размер расходов, связанных с осуществлением технологического присоединения к электрическим сетям, не включаемых в состав платы за технологическое присоединение (п. 1 + п. 2 - п. 3)</t>
  </si>
  <si>
    <t>Расходы, принимаемые в расчет</t>
  </si>
  <si>
    <t>Расходы, принимаемые в расчет, с учетом выпадающих планируемых на 2017 г.</t>
  </si>
  <si>
    <t>N п/п</t>
  </si>
  <si>
    <t>Фактические данные за 2017 год</t>
  </si>
  <si>
    <t>Расчетные (фактические) данные за 2017 год</t>
  </si>
  <si>
    <t>Плановые показатели на 2019 год</t>
  </si>
  <si>
    <t>Сумма (в соответствии с актами приемки в.р.) (тыс. руб.)</t>
  </si>
  <si>
    <t>стандарт, тариф, ставка (руб./кВт, руб./км)</t>
  </si>
  <si>
    <t>Расходы по мероприятиям "последней мили", связанные с осуществлением технологического присоединения к электрическим сетям [п. 1.1 + п. 1.2 + п. 1.3 + п. 1.4]:</t>
  </si>
  <si>
    <t>строительство воздушных и (или) кабельных линий, на уровне напряжения i и (или) диапазоне мощности j</t>
  </si>
  <si>
    <t>Суммарный размер платы за технологическое присоединение в части мероприятий "последней мили" [п. 2.1 + п. 2.2 + п. 2.3 + п. 2.4 + п. 2.5]:</t>
  </si>
  <si>
    <t>x</t>
  </si>
  <si>
    <t>Размер расходов по мероприятиям "последней мили", связанных с осуществлением технологического присоединения к электрическим сетям, не включаемых в плату за технологическое присоединение [п. 1 - п. 2]</t>
  </si>
  <si>
    <t>1 полугодие 2019</t>
  </si>
  <si>
    <t>2 полугодие 2019</t>
  </si>
  <si>
    <t>2019 год</t>
  </si>
  <si>
    <t>1 полугодие 2017</t>
  </si>
  <si>
    <t>2 полугодие 2017</t>
  </si>
  <si>
    <t>2017 год</t>
  </si>
  <si>
    <t>Структура полезного отпуска электрической энергии (мощности) по группам потребителей ЭСО за 2017 год</t>
  </si>
  <si>
    <t>Структура полезного отпуска электрической энергии (мощности) по группам потребителей ЭСО на 2019 год</t>
  </si>
  <si>
    <t>Приложение 23.1 Факт</t>
  </si>
  <si>
    <t>Таблица №4.1 Приложения №7 Факт</t>
  </si>
  <si>
    <t>Таблица №5.1 Приложения №7 Факт</t>
  </si>
  <si>
    <t>Таблица №6.1 Приложения №7 Факт</t>
  </si>
  <si>
    <t>Таблица № 7.1 Приложения № 7 Факт</t>
  </si>
  <si>
    <t>Таблица № 8.1 Приложения № 7 Факт</t>
  </si>
  <si>
    <t>Таблица № 9.1 Приложения № 7 Факт</t>
  </si>
  <si>
    <t>Наименование основного средства</t>
  </si>
  <si>
    <t>Амортизационная группа по 1178</t>
  </si>
  <si>
    <t>n</t>
  </si>
  <si>
    <t>Основание измеенния срока полезного использования (название и реквизиты, страницы в материалах дела)</t>
  </si>
  <si>
    <t>Основание измеенния первоначальной стоимости (название и реквизиты, страницы в материалах дела)</t>
  </si>
  <si>
    <t>Инвентарный № собственника</t>
  </si>
  <si>
    <t>Основание владения (наименование и реквизиты документа, страницы в материалах дела)</t>
  </si>
  <si>
    <t>Реквизиты договора аренды</t>
  </si>
  <si>
    <t>Наименование собственника</t>
  </si>
  <si>
    <t>Размер арендной платы по договору</t>
  </si>
  <si>
    <t>Ставка налога на имущество, %</t>
  </si>
  <si>
    <t>Срок полезного использования (по акту ввода в эксплуатацию), месяц</t>
  </si>
  <si>
    <t>Срок полезного использования с учётом изменения, месяц</t>
  </si>
  <si>
    <t>Первоначальная стоимость (по акту ввода в эксплуатацию), руб.</t>
  </si>
  <si>
    <t>Первоначальная стоимость с учётом изменения, руб.</t>
  </si>
  <si>
    <t>Остаточная стоимость на начало периода, руб.</t>
  </si>
  <si>
    <t>Амортизация за расчётный период, руб.</t>
  </si>
  <si>
    <t>Срок полезного использования по 1178, год</t>
  </si>
  <si>
    <t>Амортизация по 1178, руб.</t>
  </si>
  <si>
    <t>Сумма налога на имущество, руб.</t>
  </si>
  <si>
    <t>Экономически обоснованный размер арендной платы, руб.</t>
  </si>
  <si>
    <t>ОКВЭД (по всем видам деятельности)</t>
  </si>
  <si>
    <t>Дата регистрации организации</t>
  </si>
  <si>
    <t>Фактический адрес</t>
  </si>
  <si>
    <t>Почтовый адрес</t>
  </si>
  <si>
    <t xml:space="preserve">При опубликовании предложения по стандартам раскрытия информации </t>
  </si>
  <si>
    <t>Основные показатели деятельности Заявителя</t>
  </si>
  <si>
    <t xml:space="preserve">Рентабельность продаж (величина прибыли от продаж 
в каждом рубле выручки). Нормальное значение для данной отрасли от 9 процентов и более
</t>
  </si>
  <si>
    <t>Подконтрольные расходы - всего</t>
  </si>
  <si>
    <t xml:space="preserve">Тарифы по регулируемым видам деятельности Заявителя </t>
  </si>
  <si>
    <t>Статья расходов. Код статьи (из столбца "А" листа "Смета98эВэкспертное")</t>
  </si>
  <si>
    <t>Материалы по экономическим вопросам за отчетный период</t>
  </si>
  <si>
    <t>Материалы по экономическим вопросам на плановый период</t>
  </si>
  <si>
    <t>Отчетный год</t>
  </si>
  <si>
    <t>указывается протокол заседания Правления РЭК</t>
  </si>
  <si>
    <t>сетевая организация 1</t>
  </si>
  <si>
    <t>сетевая организация 2</t>
  </si>
  <si>
    <t>сетевая организация i</t>
  </si>
  <si>
    <t xml:space="preserve">покупка у сбытовой компании 1 </t>
  </si>
  <si>
    <t>2.2.2</t>
  </si>
  <si>
    <t>1.4.1.</t>
  </si>
  <si>
    <t>1.4.2.</t>
  </si>
  <si>
    <t>покупка у сбытовой компании i</t>
  </si>
  <si>
    <t>то же в % (п. 1.1 / п. 1.3)</t>
  </si>
  <si>
    <t>покупка у сбытовой компании i (наименование сбытовой организации)</t>
  </si>
  <si>
    <t>2.1.2</t>
  </si>
  <si>
    <t>1.3</t>
  </si>
  <si>
    <t xml:space="preserve">Население в т.ч. </t>
  </si>
  <si>
    <t>1.3.1</t>
  </si>
  <si>
    <t>1.3.2</t>
  </si>
  <si>
    <t>сбытовая компаня 1 (наименование сбытовой организации)</t>
  </si>
  <si>
    <t>сбытовая компания 1 (наименование сбытовой организации)</t>
  </si>
  <si>
    <t>сбытовая компания i (наименование сбытовой организации)</t>
  </si>
  <si>
    <t>сетевая организация 1 (наименование сетевой организации)</t>
  </si>
  <si>
    <t>сетевая организация i (наименование сетевой организации)</t>
  </si>
  <si>
    <t xml:space="preserve">сетевой организации 1 </t>
  </si>
  <si>
    <t>сетевой организации 1</t>
  </si>
  <si>
    <t>также в сальдированном выражении (п. 21.2.1 - п. 19.2.1)</t>
  </si>
  <si>
    <t>также в сальдированном выражении (п. 21.2.2 - п. 19.2.2)</t>
  </si>
  <si>
    <t>также в сальдированном выражении (п. 27.2.1 - п. 25.2.1)</t>
  </si>
  <si>
    <t>также в сальдированном выражении (п. 27.2.2 - п. 25.2.2)</t>
  </si>
  <si>
    <t>также в сальдированном выражении (п. 27.2.1 - п. 25.2.1</t>
  </si>
  <si>
    <t>Подстанция</t>
  </si>
  <si>
    <t>Силовой трансформатор или реактор (одно- или трехфазный), или вольтодобавочный трансформатор</t>
  </si>
  <si>
    <t>Воздушный выключатель</t>
  </si>
  <si>
    <t>Масляный (вакуумный) выключатель</t>
  </si>
  <si>
    <t>Отделитель с короткозамыкателем</t>
  </si>
  <si>
    <t>Выключатель нагрузки</t>
  </si>
  <si>
    <t>Синхронный компенсатор мощн. до 50 Мвар</t>
  </si>
  <si>
    <t>То же, 50 Мвар и более</t>
  </si>
  <si>
    <t>Статические конденсаторы</t>
  </si>
  <si>
    <t>Мачтовая (столбовая) ТП</t>
  </si>
  <si>
    <t>Однотрансформаторная ТП, КТП</t>
  </si>
  <si>
    <t>Двухтрансформаторная ТП, КТП</t>
  </si>
  <si>
    <t>Однотрансформаторная подстанция 34/0,4 кВ</t>
  </si>
  <si>
    <t>«Беловское Энергоуправление» ОАО (ИНН 4202004654)</t>
  </si>
  <si>
    <t>«Горэлектросеть» ООО  (ИНН 4217127144)</t>
  </si>
  <si>
    <t>«ЕвразЭнергоТранс» ООО (ИНН 4217084532)</t>
  </si>
  <si>
    <t>«Кемэнерго» ООО (ИНН 4205265936)</t>
  </si>
  <si>
    <t>«Кузбасская энергосетевая компания» ООО (ИНН 4205109750)</t>
  </si>
  <si>
    <t>«КузбассЭлектро» ОАО  (ИНН 4202002174)</t>
  </si>
  <si>
    <t>«МРСК Сибири»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</si>
  <si>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«Мысковская электросетевая организация» ООО  (ИНН 4214026476)</t>
  </si>
  <si>
    <t>«Оборонэнерго» АО  (филиал «Сибирский» АО «Оборонэнерго») (ИНН 7704726225)</t>
  </si>
  <si>
    <t>«Объединенная компания РУСАЛ Энергосеть» ООО  (ИНН 7709806795)</t>
  </si>
  <si>
    <t>«ОЭСК» ООО  (ИНН 4223052779)</t>
  </si>
  <si>
    <t>«Регионэнергосеть» ООО (ИНН 4205271471)</t>
  </si>
  <si>
    <t>«РЖД» ОАО  (Западно-Сибирская дирекция по энергообеспечению - СП Трансэнерго - филиала ОАО «РЖД») (ИНН 7708503727)</t>
  </si>
  <si>
    <t>«РЖД» ОАО  (Красноярская дирекция по энергообеспечению - СП Трансэнерго - филиала ОАО «РЖД») (ИНН 7708503727)</t>
  </si>
  <si>
    <t>«СДС-Энерго» ХК ООО  (ИНН 4250003450)</t>
  </si>
  <si>
    <t>«Северо-Кузбасская энергетическая компания» АО (ИНН 4205153492)</t>
  </si>
  <si>
    <t>«Сибирская промышленная сетевая компания» АО (ИНН 4205234208)</t>
  </si>
  <si>
    <t>«Сибирские территориальные сети» ООО (ИНН 5406590222)</t>
  </si>
  <si>
    <t>«СибЭнергоТранс - 42» ООО (ИНН 4223086707)</t>
  </si>
  <si>
    <t>«Специализированная шахтная энергомеханическая компания» АО (ИНН 4208003209)</t>
  </si>
  <si>
    <t>«Территориальная распределительная сетевая компания Новокузнецкого муниципального района» МУП (ИНН 4252003462)</t>
  </si>
  <si>
    <t>«Территориальная сетевая организация «Сибирь» ООО (ИНН 4205282579)</t>
  </si>
  <si>
    <t>«Трансхимэнерго» ООО (ИНН 4205220893)</t>
  </si>
  <si>
    <t>«Электросеть» АО (ИНН 7714734225)</t>
  </si>
  <si>
    <t>«Электросетьсервис» ООО (ИНН 4223057103)</t>
  </si>
  <si>
    <t>«ЭнергоПаритет» ООО (ИНН 4205262491)</t>
  </si>
  <si>
    <t>«Энергосервис» ООО (ИНН 4212038927)</t>
  </si>
  <si>
    <t xml:space="preserve">2017 год																						</t>
  </si>
  <si>
    <t>Информация о Заявителе</t>
  </si>
  <si>
    <t>Сокращенное наименование организации</t>
  </si>
  <si>
    <t>4.4.</t>
  </si>
  <si>
    <t>4.4.1.</t>
  </si>
  <si>
    <t>Таблица №14</t>
  </si>
  <si>
    <t>Расчет размера амортизации собсвенных основных средст Заявителя</t>
  </si>
  <si>
    <t>Таблица 15</t>
  </si>
  <si>
    <t>Расчет размера амортизации арендованных основных средств Заявителя</t>
  </si>
  <si>
    <t>Инвентарный номер, номер объкта из договора аренды</t>
  </si>
  <si>
    <t>Длина трассы, ЛЭП, км</t>
  </si>
  <si>
    <t>ЛЭП 35 кВ Филиал (Производственное отделение)</t>
  </si>
  <si>
    <t>ЛЭП 110 кВ Филиал (Производственное отделение)</t>
  </si>
  <si>
    <t>Примечание</t>
  </si>
  <si>
    <t>Таблица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</si>
</sst>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\ _₽_-;\-* #,##0.00\ _₽_-;_-* &quot;-&quot;??\ _₽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%"/>
    <numFmt numFmtId="168" formatCode="#,##0.0000"/>
    <numFmt numFmtId="169" formatCode="#,##0.000"/>
    <numFmt numFmtId="170" formatCode="0.000"/>
    <numFmt numFmtId="171" formatCode="#,##0.000000"/>
    <numFmt numFmtId="172" formatCode="0.0"/>
    <numFmt numFmtId="173" formatCode="_-* #,##0_$_-;\-* #,##0_$_-;_-* &quot;-&quot;_$_-;_-@_-"/>
    <numFmt numFmtId="174" formatCode="_-* #,##0.00_$_-;\-* #,##0.00_$_-;_-* &quot;-&quot;??_$_-;_-@_-"/>
    <numFmt numFmtId="175" formatCode="&quot;$&quot;#,##0_);[Red]\(&quot;$&quot;#,##0\)"/>
    <numFmt numFmtId="176" formatCode="_-* #,##0.00&quot;$&quot;_-;\-* #,##0.00&quot;$&quot;_-;_-* &quot;-&quot;??&quot;$&quot;_-;_-@_-"/>
    <numFmt numFmtId="177" formatCode="General_)"/>
    <numFmt numFmtId="178" formatCode="_([$€-2]* #,##0.00_);_([$€-2]* \(#,##0.00\);_([$€-2]* &quot;-&quot;??_)"/>
    <numFmt numFmtId="179" formatCode="_-* #,##0.00\ _р_у_б_._-;\-* #,##0.00\ _р_у_б_._-;_-* &quot;-&quot;??\ _р_у_б_._-;_-@_-"/>
  </numFmts>
  <fonts count="1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9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9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b/>
      <sz val="9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ial Cyr"/>
      <charset val="204"/>
    </font>
    <font>
      <sz val="11"/>
      <color theme="1"/>
      <name val="Calibri"/>
      <family val="2"/>
      <scheme val="minor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name val="MS Sans Serif"/>
      <family val="2"/>
      <charset val="204"/>
    </font>
    <font>
      <sz val="10"/>
      <name val="Arial Cyr"/>
    </font>
    <font>
      <sz val="10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0"/>
      <color indexed="5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10"/>
      <name val="Arial Cyr"/>
      <family val="2"/>
      <charset val="204"/>
    </font>
    <font>
      <u/>
      <sz val="7.7"/>
      <color theme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45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45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45"/>
      <name val="Arial Cyr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18"/>
      <name val="Arial Cyr"/>
      <family val="2"/>
      <charset val="204"/>
    </font>
    <font>
      <sz val="10"/>
      <color rgb="FF000000"/>
      <name val="Arial Cyr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i/>
      <sz val="10"/>
      <color indexed="22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10"/>
      <color indexed="46"/>
      <name val="Arial Cyr"/>
      <family val="2"/>
      <charset val="204"/>
    </font>
    <font>
      <sz val="14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96">
    <xf numFmtId="0" fontId="0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0" fontId="18" fillId="0" borderId="0"/>
    <xf numFmtId="0" fontId="30" fillId="0" borderId="0"/>
    <xf numFmtId="4" fontId="18" fillId="5" borderId="0" applyFont="0" applyBorder="0">
      <alignment horizontal="right"/>
    </xf>
    <xf numFmtId="0" fontId="38" fillId="0" borderId="37" applyBorder="0">
      <alignment horizontal="center" vertical="center" wrapText="1"/>
    </xf>
    <xf numFmtId="4" fontId="40" fillId="6" borderId="1" applyBorder="0">
      <alignment horizontal="right"/>
    </xf>
    <xf numFmtId="4" fontId="18" fillId="5" borderId="0" applyFont="0" applyBorder="0">
      <alignment horizontal="right"/>
    </xf>
    <xf numFmtId="4" fontId="40" fillId="7" borderId="6" applyBorder="0">
      <alignment horizontal="right"/>
    </xf>
    <xf numFmtId="0" fontId="1" fillId="0" borderId="0"/>
    <xf numFmtId="0" fontId="64" fillId="0" borderId="0"/>
    <xf numFmtId="0" fontId="65" fillId="0" borderId="0"/>
    <xf numFmtId="0" fontId="64" fillId="0" borderId="0"/>
    <xf numFmtId="0" fontId="18" fillId="0" borderId="0"/>
    <xf numFmtId="0" fontId="64" fillId="0" borderId="0"/>
    <xf numFmtId="0" fontId="66" fillId="0" borderId="0"/>
    <xf numFmtId="0" fontId="66" fillId="0" borderId="0"/>
    <xf numFmtId="0" fontId="70" fillId="0" borderId="0"/>
    <xf numFmtId="0" fontId="1" fillId="0" borderId="0"/>
    <xf numFmtId="0" fontId="18" fillId="0" borderId="0"/>
    <xf numFmtId="0" fontId="71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0"/>
    <xf numFmtId="0" fontId="72" fillId="0" borderId="0"/>
    <xf numFmtId="0" fontId="71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0"/>
    <xf numFmtId="0" fontId="71" fillId="0" borderId="0"/>
    <xf numFmtId="0" fontId="7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165" fontId="73" fillId="0" borderId="0">
      <protection locked="0"/>
    </xf>
    <xf numFmtId="165" fontId="73" fillId="0" borderId="0">
      <protection locked="0"/>
    </xf>
    <xf numFmtId="165" fontId="73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3" fillId="0" borderId="61">
      <protection locked="0"/>
    </xf>
    <xf numFmtId="0" fontId="30" fillId="9" borderId="0" applyNumberFormat="0" applyBorder="0" applyAlignment="0" applyProtection="0"/>
    <xf numFmtId="0" fontId="75" fillId="10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75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75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75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7" borderId="0" applyNumberFormat="0" applyBorder="0" applyAlignment="0" applyProtection="0"/>
    <xf numFmtId="0" fontId="75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75" fillId="19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20" borderId="0" applyNumberFormat="0" applyBorder="0" applyAlignment="0" applyProtection="0"/>
    <xf numFmtId="0" fontId="75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75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2" borderId="0" applyNumberFormat="0" applyBorder="0" applyAlignment="0" applyProtection="0"/>
    <xf numFmtId="0" fontId="75" fillId="14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15" borderId="0" applyNumberFormat="0" applyBorder="0" applyAlignment="0" applyProtection="0"/>
    <xf numFmtId="0" fontId="75" fillId="23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75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75" fillId="2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76" fillId="25" borderId="0" applyNumberFormat="0" applyBorder="0" applyAlignment="0" applyProtection="0"/>
    <xf numFmtId="0" fontId="77" fillId="17" borderId="0" applyNumberFormat="0" applyBorder="0" applyAlignment="0" applyProtection="0"/>
    <xf numFmtId="0" fontId="76" fillId="25" borderId="0" applyNumberFormat="0" applyBorder="0" applyAlignment="0" applyProtection="0"/>
    <xf numFmtId="0" fontId="76" fillId="12" borderId="0" applyNumberFormat="0" applyBorder="0" applyAlignment="0" applyProtection="0"/>
    <xf numFmtId="0" fontId="77" fillId="21" borderId="0" applyNumberFormat="0" applyBorder="0" applyAlignment="0" applyProtection="0"/>
    <xf numFmtId="0" fontId="76" fillId="12" borderId="0" applyNumberFormat="0" applyBorder="0" applyAlignment="0" applyProtection="0"/>
    <xf numFmtId="0" fontId="76" fillId="22" borderId="0" applyNumberFormat="0" applyBorder="0" applyAlignment="0" applyProtection="0"/>
    <xf numFmtId="0" fontId="77" fillId="14" borderId="0" applyNumberFormat="0" applyBorder="0" applyAlignment="0" applyProtection="0"/>
    <xf numFmtId="0" fontId="76" fillId="22" borderId="0" applyNumberFormat="0" applyBorder="0" applyAlignment="0" applyProtection="0"/>
    <xf numFmtId="0" fontId="76" fillId="26" borderId="0" applyNumberFormat="0" applyBorder="0" applyAlignment="0" applyProtection="0"/>
    <xf numFmtId="0" fontId="77" fillId="27" borderId="0" applyNumberFormat="0" applyBorder="0" applyAlignment="0" applyProtection="0"/>
    <xf numFmtId="0" fontId="76" fillId="26" borderId="0" applyNumberFormat="0" applyBorder="0" applyAlignment="0" applyProtection="0"/>
    <xf numFmtId="0" fontId="76" fillId="28" borderId="0" applyNumberFormat="0" applyBorder="0" applyAlignment="0" applyProtection="0"/>
    <xf numFmtId="0" fontId="77" fillId="17" borderId="0" applyNumberFormat="0" applyBorder="0" applyAlignment="0" applyProtection="0"/>
    <xf numFmtId="0" fontId="76" fillId="28" borderId="0" applyNumberFormat="0" applyBorder="0" applyAlignment="0" applyProtection="0"/>
    <xf numFmtId="0" fontId="76" fillId="10" borderId="0" applyNumberFormat="0" applyBorder="0" applyAlignment="0" applyProtection="0"/>
    <xf numFmtId="0" fontId="77" fillId="12" borderId="0" applyNumberFormat="0" applyBorder="0" applyAlignment="0" applyProtection="0"/>
    <xf numFmtId="0" fontId="76" fillId="10" borderId="0" applyNumberFormat="0" applyBorder="0" applyAlignment="0" applyProtection="0"/>
    <xf numFmtId="173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5" fontId="78" fillId="0" borderId="0" applyFont="0" applyFill="0" applyBorder="0" applyAlignment="0" applyProtection="0"/>
    <xf numFmtId="176" fontId="66" fillId="0" borderId="0" applyFont="0" applyFill="0" applyBorder="0" applyAlignment="0" applyProtection="0"/>
    <xf numFmtId="0" fontId="79" fillId="0" borderId="0"/>
    <xf numFmtId="0" fontId="72" fillId="0" borderId="0"/>
    <xf numFmtId="0" fontId="80" fillId="0" borderId="0"/>
    <xf numFmtId="0" fontId="81" fillId="0" borderId="0"/>
    <xf numFmtId="0" fontId="82" fillId="0" borderId="0"/>
    <xf numFmtId="0" fontId="83" fillId="0" borderId="0" applyNumberFormat="0">
      <alignment horizontal="left"/>
    </xf>
    <xf numFmtId="4" fontId="84" fillId="6" borderId="62" applyNumberFormat="0" applyProtection="0">
      <alignment vertical="center"/>
    </xf>
    <xf numFmtId="4" fontId="85" fillId="6" borderId="62" applyNumberFormat="0" applyProtection="0">
      <alignment vertical="center"/>
    </xf>
    <xf numFmtId="4" fontId="84" fillId="6" borderId="62" applyNumberFormat="0" applyProtection="0">
      <alignment horizontal="left" vertical="center" indent="1"/>
    </xf>
    <xf numFmtId="4" fontId="84" fillId="6" borderId="62" applyNumberFormat="0" applyProtection="0">
      <alignment horizontal="left" vertical="center" indent="1"/>
    </xf>
    <xf numFmtId="0" fontId="66" fillId="29" borderId="62" applyNumberFormat="0" applyProtection="0">
      <alignment horizontal="left" vertical="center" indent="1"/>
    </xf>
    <xf numFmtId="4" fontId="84" fillId="30" borderId="62" applyNumberFormat="0" applyProtection="0">
      <alignment horizontal="right" vertical="center"/>
    </xf>
    <xf numFmtId="4" fontId="84" fillId="31" borderId="62" applyNumberFormat="0" applyProtection="0">
      <alignment horizontal="right" vertical="center"/>
    </xf>
    <xf numFmtId="4" fontId="84" fillId="32" borderId="62" applyNumberFormat="0" applyProtection="0">
      <alignment horizontal="right" vertical="center"/>
    </xf>
    <xf numFmtId="4" fontId="84" fillId="33" borderId="62" applyNumberFormat="0" applyProtection="0">
      <alignment horizontal="right" vertical="center"/>
    </xf>
    <xf numFmtId="4" fontId="84" fillId="34" borderId="62" applyNumberFormat="0" applyProtection="0">
      <alignment horizontal="right" vertical="center"/>
    </xf>
    <xf numFmtId="4" fontId="84" fillId="35" borderId="62" applyNumberFormat="0" applyProtection="0">
      <alignment horizontal="right" vertical="center"/>
    </xf>
    <xf numFmtId="4" fontId="84" fillId="36" borderId="62" applyNumberFormat="0" applyProtection="0">
      <alignment horizontal="right" vertical="center"/>
    </xf>
    <xf numFmtId="4" fontId="84" fillId="37" borderId="62" applyNumberFormat="0" applyProtection="0">
      <alignment horizontal="right" vertical="center"/>
    </xf>
    <xf numFmtId="4" fontId="84" fillId="38" borderId="62" applyNumberFormat="0" applyProtection="0">
      <alignment horizontal="right" vertical="center"/>
    </xf>
    <xf numFmtId="4" fontId="86" fillId="39" borderId="62" applyNumberFormat="0" applyProtection="0">
      <alignment horizontal="left" vertical="center" indent="1"/>
    </xf>
    <xf numFmtId="4" fontId="84" fillId="40" borderId="63" applyNumberFormat="0" applyProtection="0">
      <alignment horizontal="left" vertical="center" indent="1"/>
    </xf>
    <xf numFmtId="4" fontId="87" fillId="41" borderId="0" applyNumberFormat="0" applyProtection="0">
      <alignment horizontal="left" vertical="center" indent="1"/>
    </xf>
    <xf numFmtId="0" fontId="66" fillId="29" borderId="62" applyNumberFormat="0" applyProtection="0">
      <alignment horizontal="left" vertical="center" indent="1"/>
    </xf>
    <xf numFmtId="4" fontId="88" fillId="40" borderId="62" applyNumberFormat="0" applyProtection="0">
      <alignment horizontal="left" vertical="center" indent="1"/>
    </xf>
    <xf numFmtId="4" fontId="88" fillId="42" borderId="62" applyNumberFormat="0" applyProtection="0">
      <alignment horizontal="left" vertical="center" indent="1"/>
    </xf>
    <xf numFmtId="0" fontId="66" fillId="42" borderId="62" applyNumberFormat="0" applyProtection="0">
      <alignment horizontal="left" vertical="center" indent="1"/>
    </xf>
    <xf numFmtId="0" fontId="66" fillId="42" borderId="62" applyNumberFormat="0" applyProtection="0">
      <alignment horizontal="left" vertical="center" indent="1"/>
    </xf>
    <xf numFmtId="0" fontId="66" fillId="43" borderId="62" applyNumberFormat="0" applyProtection="0">
      <alignment horizontal="left" vertical="center" indent="1"/>
    </xf>
    <xf numFmtId="0" fontId="66" fillId="43" borderId="62" applyNumberFormat="0" applyProtection="0">
      <alignment horizontal="left" vertical="center" indent="1"/>
    </xf>
    <xf numFmtId="0" fontId="66" fillId="44" borderId="62" applyNumberFormat="0" applyProtection="0">
      <alignment horizontal="left" vertical="center" indent="1"/>
    </xf>
    <xf numFmtId="0" fontId="66" fillId="44" borderId="62" applyNumberFormat="0" applyProtection="0">
      <alignment horizontal="left" vertical="center" indent="1"/>
    </xf>
    <xf numFmtId="0" fontId="66" fillId="29" borderId="62" applyNumberFormat="0" applyProtection="0">
      <alignment horizontal="left" vertical="center" indent="1"/>
    </xf>
    <xf numFmtId="0" fontId="66" fillId="29" borderId="62" applyNumberFormat="0" applyProtection="0">
      <alignment horizontal="left" vertical="center" indent="1"/>
    </xf>
    <xf numFmtId="4" fontId="84" fillId="45" borderId="62" applyNumberFormat="0" applyProtection="0">
      <alignment vertical="center"/>
    </xf>
    <xf numFmtId="4" fontId="85" fillId="45" borderId="62" applyNumberFormat="0" applyProtection="0">
      <alignment vertical="center"/>
    </xf>
    <xf numFmtId="4" fontId="84" fillId="45" borderId="62" applyNumberFormat="0" applyProtection="0">
      <alignment horizontal="left" vertical="center" indent="1"/>
    </xf>
    <xf numFmtId="4" fontId="84" fillId="45" borderId="62" applyNumberFormat="0" applyProtection="0">
      <alignment horizontal="left" vertical="center" indent="1"/>
    </xf>
    <xf numFmtId="4" fontId="84" fillId="40" borderId="62" applyNumberFormat="0" applyProtection="0">
      <alignment horizontal="right" vertical="center"/>
    </xf>
    <xf numFmtId="4" fontId="85" fillId="40" borderId="62" applyNumberFormat="0" applyProtection="0">
      <alignment horizontal="right" vertical="center"/>
    </xf>
    <xf numFmtId="0" fontId="66" fillId="29" borderId="62" applyNumberFormat="0" applyProtection="0">
      <alignment horizontal="left" vertical="center" indent="1"/>
    </xf>
    <xf numFmtId="0" fontId="66" fillId="29" borderId="62" applyNumberFormat="0" applyProtection="0">
      <alignment horizontal="left" vertical="center" indent="1"/>
    </xf>
    <xf numFmtId="0" fontId="66" fillId="29" borderId="62" applyNumberFormat="0" applyProtection="0">
      <alignment horizontal="left" vertical="center" indent="1"/>
    </xf>
    <xf numFmtId="0" fontId="89" fillId="0" borderId="0"/>
    <xf numFmtId="4" fontId="90" fillId="40" borderId="62" applyNumberFormat="0" applyProtection="0">
      <alignment horizontal="right" vertical="center"/>
    </xf>
    <xf numFmtId="0" fontId="76" fillId="46" borderId="0" applyNumberFormat="0" applyBorder="0" applyAlignment="0" applyProtection="0"/>
    <xf numFmtId="0" fontId="77" fillId="47" borderId="0" applyNumberFormat="0" applyBorder="0" applyAlignment="0" applyProtection="0"/>
    <xf numFmtId="0" fontId="76" fillId="46" borderId="0" applyNumberFormat="0" applyBorder="0" applyAlignment="0" applyProtection="0"/>
    <xf numFmtId="0" fontId="76" fillId="48" borderId="0" applyNumberFormat="0" applyBorder="0" applyAlignment="0" applyProtection="0"/>
    <xf numFmtId="0" fontId="77" fillId="21" borderId="0" applyNumberFormat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7" fillId="50" borderId="0" applyNumberFormat="0" applyBorder="0" applyAlignment="0" applyProtection="0"/>
    <xf numFmtId="0" fontId="76" fillId="49" borderId="0" applyNumberFormat="0" applyBorder="0" applyAlignment="0" applyProtection="0"/>
    <xf numFmtId="0" fontId="76" fillId="26" borderId="0" applyNumberFormat="0" applyBorder="0" applyAlignment="0" applyProtection="0"/>
    <xf numFmtId="0" fontId="77" fillId="51" borderId="0" applyNumberFormat="0" applyBorder="0" applyAlignment="0" applyProtection="0"/>
    <xf numFmtId="0" fontId="76" fillId="26" borderId="0" applyNumberFormat="0" applyBorder="0" applyAlignment="0" applyProtection="0"/>
    <xf numFmtId="0" fontId="76" fillId="28" borderId="0" applyNumberFormat="0" applyBorder="0" applyAlignment="0" applyProtection="0"/>
    <xf numFmtId="0" fontId="77" fillId="47" borderId="0" applyNumberFormat="0" applyBorder="0" applyAlignment="0" applyProtection="0"/>
    <xf numFmtId="0" fontId="76" fillId="28" borderId="0" applyNumberFormat="0" applyBorder="0" applyAlignment="0" applyProtection="0"/>
    <xf numFmtId="0" fontId="76" fillId="52" borderId="0" applyNumberFormat="0" applyBorder="0" applyAlignment="0" applyProtection="0"/>
    <xf numFmtId="0" fontId="77" fillId="21" borderId="0" applyNumberFormat="0" applyBorder="0" applyAlignment="0" applyProtection="0"/>
    <xf numFmtId="0" fontId="76" fillId="52" borderId="0" applyNumberFormat="0" applyBorder="0" applyAlignment="0" applyProtection="0"/>
    <xf numFmtId="177" fontId="91" fillId="0" borderId="64">
      <protection locked="0"/>
    </xf>
    <xf numFmtId="0" fontId="92" fillId="18" borderId="65" applyNumberFormat="0" applyAlignment="0" applyProtection="0"/>
    <xf numFmtId="0" fontId="93" fillId="12" borderId="66" applyNumberFormat="0" applyAlignment="0" applyProtection="0"/>
    <xf numFmtId="0" fontId="92" fillId="18" borderId="65" applyNumberFormat="0" applyAlignment="0" applyProtection="0"/>
    <xf numFmtId="0" fontId="94" fillId="53" borderId="62" applyNumberFormat="0" applyAlignment="0" applyProtection="0"/>
    <xf numFmtId="0" fontId="95" fillId="16" borderId="67" applyNumberFormat="0" applyAlignment="0" applyProtection="0"/>
    <xf numFmtId="0" fontId="94" fillId="53" borderId="62" applyNumberFormat="0" applyAlignment="0" applyProtection="0"/>
    <xf numFmtId="0" fontId="96" fillId="53" borderId="65" applyNumberFormat="0" applyAlignment="0" applyProtection="0"/>
    <xf numFmtId="0" fontId="97" fillId="16" borderId="66" applyNumberFormat="0" applyAlignment="0" applyProtection="0"/>
    <xf numFmtId="0" fontId="96" fillId="53" borderId="65" applyNumberFormat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 applyBorder="0">
      <alignment horizontal="center" vertical="center" wrapText="1"/>
    </xf>
    <xf numFmtId="0" fontId="100" fillId="0" borderId="68" applyNumberFormat="0" applyFill="0" applyAlignment="0" applyProtection="0"/>
    <xf numFmtId="0" fontId="101" fillId="0" borderId="69" applyNumberFormat="0" applyFill="0" applyAlignment="0" applyProtection="0"/>
    <xf numFmtId="0" fontId="100" fillId="0" borderId="68" applyNumberFormat="0" applyFill="0" applyAlignment="0" applyProtection="0"/>
    <xf numFmtId="0" fontId="102" fillId="0" borderId="70" applyNumberFormat="0" applyFill="0" applyAlignment="0" applyProtection="0"/>
    <xf numFmtId="0" fontId="103" fillId="0" borderId="71" applyNumberFormat="0" applyFill="0" applyAlignment="0" applyProtection="0"/>
    <xf numFmtId="0" fontId="102" fillId="0" borderId="70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104" fillId="0" borderId="72" applyNumberFormat="0" applyFill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77" fontId="106" fillId="54" borderId="64"/>
    <xf numFmtId="0" fontId="107" fillId="0" borderId="74" applyNumberFormat="0" applyFill="0" applyAlignment="0" applyProtection="0"/>
    <xf numFmtId="0" fontId="95" fillId="0" borderId="75" applyNumberFormat="0" applyFill="0" applyAlignment="0" applyProtection="0"/>
    <xf numFmtId="0" fontId="107" fillId="0" borderId="74" applyNumberFormat="0" applyFill="0" applyAlignment="0" applyProtection="0"/>
    <xf numFmtId="0" fontId="108" fillId="55" borderId="76" applyNumberFormat="0" applyAlignment="0" applyProtection="0"/>
    <xf numFmtId="0" fontId="109" fillId="27" borderId="77" applyNumberFormat="0" applyAlignment="0" applyProtection="0"/>
    <xf numFmtId="0" fontId="108" fillId="55" borderId="76" applyNumberFormat="0" applyAlignment="0" applyProtection="0"/>
    <xf numFmtId="0" fontId="110" fillId="0" borderId="0">
      <alignment horizontal="center" vertical="top" wrapText="1"/>
    </xf>
    <xf numFmtId="0" fontId="111" fillId="0" borderId="0">
      <alignment horizontal="centerContinuous" vertical="center" wrapText="1"/>
    </xf>
    <xf numFmtId="0" fontId="112" fillId="5" borderId="0" applyFill="0">
      <alignment wrapText="1"/>
    </xf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5" fillId="51" borderId="0" applyNumberFormat="0" applyBorder="0" applyAlignment="0" applyProtection="0"/>
    <xf numFmtId="0" fontId="116" fillId="24" borderId="0" applyNumberFormat="0" applyBorder="0" applyAlignment="0" applyProtection="0"/>
    <xf numFmtId="0" fontId="115" fillId="51" borderId="0" applyNumberFormat="0" applyBorder="0" applyAlignment="0" applyProtection="0"/>
    <xf numFmtId="0" fontId="18" fillId="0" borderId="0"/>
    <xf numFmtId="0" fontId="18" fillId="0" borderId="0"/>
    <xf numFmtId="178" fontId="18" fillId="0" borderId="0"/>
    <xf numFmtId="0" fontId="117" fillId="0" borderId="0" applyNumberFormat="0" applyFont="0" applyBorder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66" fillId="0" borderId="0"/>
    <xf numFmtId="0" fontId="18" fillId="0" borderId="0"/>
    <xf numFmtId="0" fontId="66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117" fillId="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80" fillId="0" borderId="0"/>
    <xf numFmtId="0" fontId="18" fillId="0" borderId="0"/>
    <xf numFmtId="0" fontId="1" fillId="0" borderId="0"/>
    <xf numFmtId="0" fontId="1" fillId="0" borderId="0"/>
    <xf numFmtId="0" fontId="66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64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66" fillId="0" borderId="0"/>
    <xf numFmtId="0" fontId="16" fillId="0" borderId="0"/>
    <xf numFmtId="0" fontId="18" fillId="0" borderId="0"/>
    <xf numFmtId="0" fontId="66" fillId="0" borderId="0"/>
    <xf numFmtId="0" fontId="66" fillId="0" borderId="0"/>
    <xf numFmtId="0" fontId="66" fillId="0" borderId="0"/>
    <xf numFmtId="0" fontId="118" fillId="0" borderId="0" applyNumberFormat="0" applyFont="0" applyBorder="0" applyProtection="0"/>
    <xf numFmtId="0" fontId="66" fillId="0" borderId="0"/>
    <xf numFmtId="0" fontId="66" fillId="0" borderId="0"/>
    <xf numFmtId="0" fontId="119" fillId="0" borderId="0"/>
    <xf numFmtId="0" fontId="18" fillId="0" borderId="0"/>
    <xf numFmtId="0" fontId="66" fillId="0" borderId="0"/>
    <xf numFmtId="0" fontId="18" fillId="0" borderId="0"/>
    <xf numFmtId="0" fontId="66" fillId="0" borderId="0"/>
    <xf numFmtId="0" fontId="66" fillId="0" borderId="0"/>
    <xf numFmtId="0" fontId="18" fillId="0" borderId="0"/>
    <xf numFmtId="0" fontId="66" fillId="0" borderId="0"/>
    <xf numFmtId="0" fontId="66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66" fillId="0" borderId="0"/>
    <xf numFmtId="0" fontId="66" fillId="0" borderId="0"/>
    <xf numFmtId="0" fontId="120" fillId="11" borderId="0" applyNumberFormat="0" applyBorder="0" applyAlignment="0" applyProtection="0"/>
    <xf numFmtId="0" fontId="121" fillId="56" borderId="0" applyNumberFormat="0" applyBorder="0" applyAlignment="0" applyProtection="0"/>
    <xf numFmtId="0" fontId="120" fillId="11" borderId="0" applyNumberFormat="0" applyBorder="0" applyAlignment="0" applyProtection="0"/>
    <xf numFmtId="172" fontId="122" fillId="6" borderId="52" applyNumberFormat="0" applyBorder="0" applyAlignment="0">
      <alignment vertical="center"/>
      <protection locked="0"/>
    </xf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6" fillId="24" borderId="66" applyNumberFormat="0" applyFont="0" applyAlignment="0" applyProtection="0"/>
    <xf numFmtId="0" fontId="66" fillId="24" borderId="65" applyNumberFormat="0" applyFont="0" applyAlignment="0" applyProtection="0"/>
    <xf numFmtId="0" fontId="66" fillId="24" borderId="66" applyNumberFormat="0" applyFont="0" applyAlignment="0" applyProtection="0"/>
    <xf numFmtId="0" fontId="18" fillId="24" borderId="66" applyNumberFormat="0" applyFont="0" applyAlignment="0" applyProtection="0"/>
    <xf numFmtId="0" fontId="66" fillId="24" borderId="66" applyNumberFormat="0" applyFon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5" fillId="0" borderId="78" applyNumberFormat="0" applyFill="0" applyAlignment="0" applyProtection="0"/>
    <xf numFmtId="0" fontId="126" fillId="0" borderId="79" applyNumberFormat="0" applyFill="0" applyAlignment="0" applyProtection="0"/>
    <xf numFmtId="0" fontId="125" fillId="0" borderId="78" applyNumberFormat="0" applyFill="0" applyAlignment="0" applyProtection="0"/>
    <xf numFmtId="0" fontId="71" fillId="0" borderId="0"/>
    <xf numFmtId="0" fontId="71" fillId="0" borderId="0"/>
    <xf numFmtId="0" fontId="71" fillId="0" borderId="0"/>
    <xf numFmtId="38" fontId="65" fillId="0" borderId="0">
      <alignment vertical="top"/>
    </xf>
    <xf numFmtId="0" fontId="71" fillId="0" borderId="0"/>
    <xf numFmtId="38" fontId="65" fillId="0" borderId="0">
      <alignment vertical="top"/>
    </xf>
    <xf numFmtId="0" fontId="12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49" fontId="112" fillId="0" borderId="0">
      <alignment horizontal="center"/>
    </xf>
    <xf numFmtId="164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4" fontId="7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6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" fontId="40" fillId="5" borderId="0" applyBorder="0">
      <alignment horizontal="right"/>
    </xf>
    <xf numFmtId="4" fontId="40" fillId="5" borderId="1" applyFont="0" applyBorder="0">
      <alignment horizontal="right"/>
    </xf>
    <xf numFmtId="0" fontId="129" fillId="13" borderId="0" applyNumberFormat="0" applyBorder="0" applyAlignment="0" applyProtection="0"/>
    <xf numFmtId="0" fontId="130" fillId="14" borderId="0" applyNumberFormat="0" applyBorder="0" applyAlignment="0" applyProtection="0"/>
    <xf numFmtId="0" fontId="129" fillId="13" borderId="0" applyNumberFormat="0" applyBorder="0" applyAlignment="0" applyProtection="0"/>
    <xf numFmtId="165" fontId="73" fillId="0" borderId="0">
      <protection locked="0"/>
    </xf>
    <xf numFmtId="0" fontId="107" fillId="0" borderId="74" applyNumberFormat="0" applyFill="0" applyAlignment="0" applyProtection="0"/>
    <xf numFmtId="0" fontId="92" fillId="57" borderId="65" applyNumberFormat="0" applyAlignment="0" applyProtection="0"/>
    <xf numFmtId="0" fontId="107" fillId="0" borderId="74" applyNumberFormat="0" applyFill="0" applyAlignment="0" applyProtection="0"/>
    <xf numFmtId="0" fontId="120" fillId="58" borderId="0" applyNumberFormat="0" applyBorder="0" applyAlignment="0" applyProtection="0"/>
    <xf numFmtId="0" fontId="76" fillId="59" borderId="0" applyNumberFormat="0" applyBorder="0" applyAlignment="0" applyProtection="0"/>
    <xf numFmtId="0" fontId="120" fillId="58" borderId="0" applyNumberFormat="0" applyBorder="0" applyAlignment="0" applyProtection="0"/>
    <xf numFmtId="0" fontId="11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66" fillId="60" borderId="66" applyNumberFormat="0" applyAlignment="0" applyProtection="0"/>
    <xf numFmtId="0" fontId="100" fillId="0" borderId="68" applyNumberFormat="0" applyFill="0" applyAlignment="0" applyProtection="0"/>
    <xf numFmtId="0" fontId="66" fillId="60" borderId="66" applyNumberFormat="0" applyAlignment="0" applyProtection="0"/>
    <xf numFmtId="0" fontId="76" fillId="61" borderId="0" applyNumberFormat="0" applyBorder="0" applyAlignment="0" applyProtection="0"/>
    <xf numFmtId="0" fontId="125" fillId="0" borderId="78" applyNumberFormat="0" applyFill="0" applyAlignment="0" applyProtection="0"/>
    <xf numFmtId="0" fontId="108" fillId="62" borderId="76" applyNumberFormat="0" applyAlignment="0" applyProtection="0"/>
    <xf numFmtId="0" fontId="127" fillId="0" borderId="0" applyNumberFormat="0" applyFill="0" applyBorder="0" applyAlignment="0" applyProtection="0"/>
  </cellStyleXfs>
  <cellXfs count="11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4" fontId="5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/>
    <xf numFmtId="10" fontId="5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0" borderId="0" xfId="0" applyFont="1"/>
    <xf numFmtId="169" fontId="5" fillId="0" borderId="1" xfId="0" applyNumberFormat="1" applyFont="1" applyBorder="1"/>
    <xf numFmtId="1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4" fontId="14" fillId="0" borderId="1" xfId="0" applyNumberFormat="1" applyFont="1" applyFill="1" applyBorder="1"/>
    <xf numFmtId="14" fontId="11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/>
    <xf numFmtId="16" fontId="11" fillId="0" borderId="1" xfId="0" applyNumberFormat="1" applyFont="1" applyBorder="1" applyAlignment="1">
      <alignment horizontal="right" vertical="center" wrapText="1"/>
    </xf>
    <xf numFmtId="0" fontId="3" fillId="0" borderId="0" xfId="5" applyFont="1"/>
    <xf numFmtId="0" fontId="19" fillId="0" borderId="0" xfId="5" applyNumberFormat="1" applyFont="1" applyBorder="1" applyAlignment="1">
      <alignment horizontal="left"/>
    </xf>
    <xf numFmtId="0" fontId="20" fillId="0" borderId="0" xfId="5" applyNumberFormat="1" applyFont="1" applyBorder="1" applyAlignment="1">
      <alignment horizontal="left"/>
    </xf>
    <xf numFmtId="0" fontId="16" fillId="0" borderId="0" xfId="5" applyNumberFormat="1" applyFont="1" applyBorder="1" applyAlignment="1">
      <alignment horizontal="left"/>
    </xf>
    <xf numFmtId="0" fontId="19" fillId="0" borderId="0" xfId="5" applyNumberFormat="1" applyFont="1" applyBorder="1" applyAlignment="1">
      <alignment horizontal="left" vertical="center"/>
    </xf>
    <xf numFmtId="0" fontId="15" fillId="0" borderId="0" xfId="5" applyNumberFormat="1" applyFont="1" applyBorder="1" applyAlignment="1">
      <alignment horizontal="left"/>
    </xf>
    <xf numFmtId="0" fontId="23" fillId="0" borderId="0" xfId="5" applyNumberFormat="1" applyFont="1" applyBorder="1" applyAlignment="1">
      <alignment horizontal="left"/>
    </xf>
    <xf numFmtId="49" fontId="16" fillId="0" borderId="0" xfId="5" applyNumberFormat="1" applyFont="1" applyBorder="1" applyAlignment="1">
      <alignment horizontal="left" wrapText="1"/>
    </xf>
    <xf numFmtId="0" fontId="19" fillId="0" borderId="0" xfId="5" applyNumberFormat="1" applyFont="1" applyBorder="1" applyAlignment="1">
      <alignment horizontal="center" vertical="center" wrapText="1"/>
    </xf>
    <xf numFmtId="0" fontId="19" fillId="0" borderId="1" xfId="5" applyNumberFormat="1" applyFont="1" applyBorder="1" applyAlignment="1">
      <alignment horizontal="center" vertical="center" wrapText="1"/>
    </xf>
    <xf numFmtId="0" fontId="20" fillId="0" borderId="0" xfId="5" applyNumberFormat="1" applyFont="1" applyBorder="1" applyAlignment="1">
      <alignment horizontal="left" vertical="center"/>
    </xf>
    <xf numFmtId="0" fontId="20" fillId="0" borderId="1" xfId="5" applyNumberFormat="1" applyFont="1" applyBorder="1" applyAlignment="1">
      <alignment horizontal="center" vertical="center"/>
    </xf>
    <xf numFmtId="49" fontId="20" fillId="0" borderId="1" xfId="5" applyNumberFormat="1" applyFont="1" applyBorder="1" applyAlignment="1">
      <alignment horizontal="center" vertical="center"/>
    </xf>
    <xf numFmtId="0" fontId="19" fillId="0" borderId="1" xfId="5" applyNumberFormat="1" applyFont="1" applyBorder="1" applyAlignment="1">
      <alignment horizontal="center" vertical="center"/>
    </xf>
    <xf numFmtId="49" fontId="19" fillId="0" borderId="1" xfId="5" applyNumberFormat="1" applyFont="1" applyBorder="1" applyAlignment="1">
      <alignment horizontal="center" vertical="center"/>
    </xf>
    <xf numFmtId="0" fontId="24" fillId="0" borderId="0" xfId="5" applyNumberFormat="1" applyFont="1" applyBorder="1" applyAlignment="1">
      <alignment horizontal="left"/>
    </xf>
    <xf numFmtId="49" fontId="16" fillId="0" borderId="0" xfId="5" applyNumberFormat="1" applyFont="1" applyBorder="1" applyAlignment="1">
      <alignment wrapText="1"/>
    </xf>
    <xf numFmtId="0" fontId="19" fillId="0" borderId="0" xfId="5" applyNumberFormat="1" applyFont="1" applyBorder="1" applyAlignment="1">
      <alignment horizontal="center" vertical="center"/>
    </xf>
    <xf numFmtId="0" fontId="25" fillId="0" borderId="0" xfId="5" applyNumberFormat="1" applyFont="1" applyBorder="1" applyAlignment="1">
      <alignment horizontal="left"/>
    </xf>
    <xf numFmtId="49" fontId="19" fillId="0" borderId="0" xfId="5" applyNumberFormat="1" applyFont="1" applyBorder="1" applyAlignment="1">
      <alignment horizontal="center" vertical="center"/>
    </xf>
    <xf numFmtId="0" fontId="16" fillId="0" borderId="33" xfId="5" applyNumberFormat="1" applyFont="1" applyBorder="1" applyAlignment="1"/>
    <xf numFmtId="0" fontId="20" fillId="0" borderId="35" xfId="5" applyNumberFormat="1" applyFont="1" applyBorder="1" applyAlignment="1">
      <alignment vertical="top"/>
    </xf>
    <xf numFmtId="0" fontId="20" fillId="0" borderId="0" xfId="5" applyNumberFormat="1" applyFont="1" applyBorder="1" applyAlignment="1">
      <alignment vertical="top"/>
    </xf>
    <xf numFmtId="0" fontId="20" fillId="0" borderId="1" xfId="5" applyNumberFormat="1" applyFont="1" applyBorder="1" applyAlignment="1">
      <alignment horizontal="left" wrapText="1"/>
    </xf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33" xfId="0" applyFont="1" applyBorder="1" applyAlignment="1"/>
    <xf numFmtId="0" fontId="4" fillId="2" borderId="0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center" inden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/>
    <xf numFmtId="0" fontId="7" fillId="0" borderId="1" xfId="0" applyFont="1" applyBorder="1" applyAlignment="1">
      <alignment horizontal="left" vertical="top" wrapText="1"/>
    </xf>
    <xf numFmtId="0" fontId="31" fillId="0" borderId="0" xfId="0" applyFont="1"/>
    <xf numFmtId="0" fontId="21" fillId="0" borderId="1" xfId="6" applyFont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2" fillId="0" borderId="0" xfId="0" applyNumberFormat="1" applyFont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21" fillId="0" borderId="1" xfId="6" applyFont="1" applyBorder="1" applyAlignment="1">
      <alignment horizontal="center" vertical="center" wrapText="1"/>
    </xf>
    <xf numFmtId="9" fontId="4" fillId="3" borderId="1" xfId="0" applyNumberFormat="1" applyFont="1" applyFill="1" applyBorder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30" xfId="0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/>
    <xf numFmtId="3" fontId="5" fillId="0" borderId="1" xfId="0" applyNumberFormat="1" applyFont="1" applyBorder="1"/>
    <xf numFmtId="9" fontId="14" fillId="0" borderId="1" xfId="1" applyFont="1" applyFill="1" applyBorder="1"/>
    <xf numFmtId="0" fontId="4" fillId="0" borderId="0" xfId="0" applyFont="1" applyAlignment="1">
      <alignment horizontal="right"/>
    </xf>
    <xf numFmtId="4" fontId="27" fillId="0" borderId="1" xfId="5" applyNumberFormat="1" applyFont="1" applyBorder="1" applyAlignment="1">
      <alignment horizontal="right" vertical="center"/>
    </xf>
    <xf numFmtId="4" fontId="19" fillId="0" borderId="1" xfId="5" applyNumberFormat="1" applyFont="1" applyBorder="1" applyAlignment="1">
      <alignment horizontal="right" vertical="center"/>
    </xf>
    <xf numFmtId="4" fontId="28" fillId="0" borderId="1" xfId="5" applyNumberFormat="1" applyFont="1" applyBorder="1" applyAlignment="1">
      <alignment horizontal="right" vertical="center"/>
    </xf>
    <xf numFmtId="0" fontId="19" fillId="0" borderId="1" xfId="5" applyNumberFormat="1" applyFont="1" applyBorder="1" applyAlignment="1">
      <alignment horizontal="left" wrapText="1"/>
    </xf>
    <xf numFmtId="49" fontId="20" fillId="0" borderId="0" xfId="5" applyNumberFormat="1" applyFont="1" applyBorder="1" applyAlignment="1">
      <alignment horizontal="left" wrapText="1"/>
    </xf>
    <xf numFmtId="0" fontId="19" fillId="0" borderId="4" xfId="5" applyNumberFormat="1" applyFont="1" applyBorder="1" applyAlignment="1">
      <alignment horizontal="center" vertical="top"/>
    </xf>
    <xf numFmtId="0" fontId="19" fillId="0" borderId="1" xfId="5" applyNumberFormat="1" applyFont="1" applyBorder="1" applyAlignment="1">
      <alignment horizontal="center" vertical="top"/>
    </xf>
    <xf numFmtId="0" fontId="19" fillId="0" borderId="4" xfId="5" applyNumberFormat="1" applyFont="1" applyBorder="1" applyAlignment="1">
      <alignment horizontal="center" vertical="top" wrapText="1"/>
    </xf>
    <xf numFmtId="0" fontId="19" fillId="0" borderId="0" xfId="5" applyNumberFormat="1" applyFont="1" applyBorder="1" applyAlignment="1">
      <alignment horizontal="center" vertical="top"/>
    </xf>
    <xf numFmtId="0" fontId="20" fillId="0" borderId="1" xfId="5" applyNumberFormat="1" applyFont="1" applyBorder="1" applyAlignment="1">
      <alignment horizontal="left" wrapText="1" indent="2"/>
    </xf>
    <xf numFmtId="0" fontId="24" fillId="0" borderId="0" xfId="5" applyNumberFormat="1" applyFont="1" applyBorder="1" applyAlignment="1">
      <alignment horizontal="left" vertical="center"/>
    </xf>
    <xf numFmtId="0" fontId="20" fillId="0" borderId="1" xfId="5" applyNumberFormat="1" applyFont="1" applyBorder="1" applyAlignment="1">
      <alignment horizontal="left" wrapText="1" indent="1"/>
    </xf>
    <xf numFmtId="0" fontId="20" fillId="0" borderId="33" xfId="5" applyNumberFormat="1" applyFont="1" applyBorder="1" applyAlignment="1">
      <alignment horizontal="center"/>
    </xf>
    <xf numFmtId="0" fontId="20" fillId="0" borderId="0" xfId="5" applyNumberFormat="1" applyFont="1" applyBorder="1" applyAlignment="1">
      <alignment horizontal="center" vertical="top"/>
    </xf>
    <xf numFmtId="0" fontId="20" fillId="0" borderId="1" xfId="5" applyNumberFormat="1" applyFont="1" applyBorder="1" applyAlignment="1">
      <alignment horizontal="left" wrapText="1" indent="4"/>
    </xf>
    <xf numFmtId="0" fontId="20" fillId="0" borderId="1" xfId="5" applyNumberFormat="1" applyFont="1" applyBorder="1" applyAlignment="1">
      <alignment horizontal="left" wrapText="1" indent="3"/>
    </xf>
    <xf numFmtId="4" fontId="34" fillId="0" borderId="1" xfId="0" applyNumberFormat="1" applyFont="1" applyFill="1" applyBorder="1"/>
    <xf numFmtId="49" fontId="11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4" fontId="11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21" fillId="0" borderId="1" xfId="6" applyFont="1" applyBorder="1" applyAlignment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/>
      <protection locked="0"/>
    </xf>
    <xf numFmtId="4" fontId="27" fillId="4" borderId="1" xfId="5" applyNumberFormat="1" applyFont="1" applyFill="1" applyBorder="1" applyAlignment="1" applyProtection="1">
      <alignment horizontal="right" vertical="center"/>
      <protection locked="0"/>
    </xf>
    <xf numFmtId="4" fontId="20" fillId="4" borderId="1" xfId="5" applyNumberFormat="1" applyFont="1" applyFill="1" applyBorder="1" applyAlignment="1" applyProtection="1">
      <alignment horizontal="right" vertical="center"/>
      <protection locked="0"/>
    </xf>
    <xf numFmtId="0" fontId="20" fillId="4" borderId="1" xfId="5" applyNumberFormat="1" applyFont="1" applyFill="1" applyBorder="1" applyAlignment="1" applyProtection="1">
      <alignment horizontal="center" vertical="center"/>
      <protection locked="0"/>
    </xf>
    <xf numFmtId="4" fontId="14" fillId="4" borderId="1" xfId="0" applyNumberFormat="1" applyFont="1" applyFill="1" applyBorder="1"/>
    <xf numFmtId="0" fontId="4" fillId="4" borderId="1" xfId="0" applyFont="1" applyFill="1" applyBorder="1" applyProtection="1">
      <protection locked="0"/>
    </xf>
    <xf numFmtId="0" fontId="11" fillId="0" borderId="0" xfId="0" applyFont="1" applyAlignment="1">
      <alignment horizontal="right"/>
    </xf>
    <xf numFmtId="4" fontId="4" fillId="4" borderId="1" xfId="0" applyNumberFormat="1" applyFont="1" applyFill="1" applyBorder="1" applyProtection="1">
      <protection locked="0"/>
    </xf>
    <xf numFmtId="4" fontId="3" fillId="4" borderId="1" xfId="0" applyNumberFormat="1" applyFont="1" applyFill="1" applyBorder="1" applyAlignment="1" applyProtection="1">
      <alignment horizontal="right" vertical="center" indent="1"/>
      <protection locked="0"/>
    </xf>
    <xf numFmtId="4" fontId="21" fillId="4" borderId="1" xfId="6" applyNumberFormat="1" applyFont="1" applyFill="1" applyBorder="1" applyAlignment="1" applyProtection="1">
      <alignment horizontal="right" vertic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Protection="1"/>
    <xf numFmtId="4" fontId="14" fillId="0" borderId="1" xfId="0" applyNumberFormat="1" applyFont="1" applyBorder="1" applyProtection="1"/>
    <xf numFmtId="0" fontId="11" fillId="0" borderId="0" xfId="0" applyFont="1" applyAlignment="1" applyProtection="1">
      <alignment wrapText="1"/>
    </xf>
    <xf numFmtId="0" fontId="11" fillId="4" borderId="1" xfId="0" applyFont="1" applyFill="1" applyBorder="1" applyAlignment="1" applyProtection="1">
      <alignment wrapText="1"/>
      <protection locked="0"/>
    </xf>
    <xf numFmtId="4" fontId="11" fillId="4" borderId="1" xfId="0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/>
    <xf numFmtId="4" fontId="4" fillId="4" borderId="1" xfId="0" applyNumberFormat="1" applyFont="1" applyFill="1" applyBorder="1" applyAlignment="1">
      <alignment vertical="center"/>
    </xf>
    <xf numFmtId="169" fontId="4" fillId="4" borderId="1" xfId="0" applyNumberFormat="1" applyFont="1" applyFill="1" applyBorder="1" applyProtection="1">
      <protection locked="0"/>
    </xf>
    <xf numFmtId="1" fontId="4" fillId="4" borderId="1" xfId="0" applyNumberFormat="1" applyFont="1" applyFill="1" applyBorder="1" applyAlignment="1" applyProtection="1">
      <alignment horizontal="left" vertical="center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5" applyNumberFormat="1" applyFont="1" applyFill="1" applyBorder="1" applyAlignment="1" applyProtection="1">
      <alignment horizontal="center" vertical="center" wrapText="1"/>
      <protection locked="0"/>
    </xf>
    <xf numFmtId="1" fontId="20" fillId="0" borderId="0" xfId="5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4" fontId="14" fillId="4" borderId="1" xfId="0" applyNumberFormat="1" applyFont="1" applyFill="1" applyBorder="1" applyProtection="1">
      <protection locked="0"/>
    </xf>
    <xf numFmtId="49" fontId="11" fillId="0" borderId="1" xfId="0" applyNumberFormat="1" applyFont="1" applyBorder="1"/>
    <xf numFmtId="169" fontId="4" fillId="4" borderId="15" xfId="0" applyNumberFormat="1" applyFont="1" applyFill="1" applyBorder="1" applyAlignment="1" applyProtection="1">
      <alignment horizontal="center"/>
      <protection locked="0"/>
    </xf>
    <xf numFmtId="169" fontId="4" fillId="4" borderId="29" xfId="0" applyNumberFormat="1" applyFont="1" applyFill="1" applyBorder="1" applyAlignment="1" applyProtection="1">
      <alignment horizontal="center"/>
      <protection locked="0"/>
    </xf>
    <xf numFmtId="169" fontId="4" fillId="4" borderId="30" xfId="0" applyNumberFormat="1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Protection="1"/>
    <xf numFmtId="4" fontId="11" fillId="0" borderId="1" xfId="0" applyNumberFormat="1" applyFont="1" applyBorder="1" applyProtection="1"/>
    <xf numFmtId="9" fontId="14" fillId="0" borderId="1" xfId="1" applyFont="1" applyFill="1" applyBorder="1" applyProtection="1"/>
    <xf numFmtId="0" fontId="13" fillId="0" borderId="36" xfId="0" applyFont="1" applyFill="1" applyBorder="1" applyProtection="1"/>
    <xf numFmtId="0" fontId="23" fillId="0" borderId="0" xfId="5" applyFont="1" applyFill="1" applyAlignment="1" applyProtection="1">
      <alignment horizontal="center"/>
    </xf>
    <xf numFmtId="2" fontId="23" fillId="0" borderId="0" xfId="5" applyNumberFormat="1" applyFont="1" applyProtection="1"/>
    <xf numFmtId="0" fontId="23" fillId="0" borderId="0" xfId="5" applyFont="1" applyFill="1" applyProtection="1"/>
    <xf numFmtId="0" fontId="23" fillId="0" borderId="0" xfId="5" applyFont="1" applyFill="1" applyAlignment="1" applyProtection="1">
      <alignment horizontal="center"/>
      <protection locked="0"/>
    </xf>
    <xf numFmtId="0" fontId="23" fillId="0" borderId="0" xfId="5" applyFont="1" applyFill="1" applyProtection="1">
      <protection locked="0"/>
    </xf>
    <xf numFmtId="2" fontId="23" fillId="0" borderId="0" xfId="5" applyNumberFormat="1" applyFont="1" applyProtection="1">
      <protection locked="0"/>
    </xf>
    <xf numFmtId="2" fontId="23" fillId="0" borderId="9" xfId="5" applyNumberFormat="1" applyFont="1" applyBorder="1" applyAlignment="1" applyProtection="1">
      <alignment horizontal="center"/>
    </xf>
    <xf numFmtId="2" fontId="23" fillId="0" borderId="1" xfId="5" applyNumberFormat="1" applyFont="1" applyBorder="1" applyAlignment="1" applyProtection="1">
      <alignment horizontal="center"/>
    </xf>
    <xf numFmtId="2" fontId="23" fillId="0" borderId="10" xfId="5" applyNumberFormat="1" applyFont="1" applyBorder="1" applyAlignment="1" applyProtection="1">
      <alignment horizontal="center"/>
    </xf>
    <xf numFmtId="0" fontId="23" fillId="0" borderId="14" xfId="5" applyFont="1" applyFill="1" applyBorder="1" applyAlignment="1" applyProtection="1">
      <alignment horizontal="center"/>
    </xf>
    <xf numFmtId="0" fontId="23" fillId="0" borderId="16" xfId="5" applyFont="1" applyFill="1" applyBorder="1" applyAlignment="1" applyProtection="1">
      <alignment horizontal="center"/>
    </xf>
    <xf numFmtId="1" fontId="23" fillId="0" borderId="11" xfId="5" applyNumberFormat="1" applyFont="1" applyBorder="1" applyAlignment="1" applyProtection="1">
      <alignment horizontal="center"/>
    </xf>
    <xf numFmtId="1" fontId="23" fillId="0" borderId="12" xfId="5" applyNumberFormat="1" applyFont="1" applyBorder="1" applyAlignment="1" applyProtection="1">
      <alignment horizontal="center"/>
    </xf>
    <xf numFmtId="1" fontId="23" fillId="0" borderId="13" xfId="5" applyNumberFormat="1" applyFont="1" applyBorder="1" applyAlignment="1" applyProtection="1">
      <alignment horizontal="center"/>
    </xf>
    <xf numFmtId="0" fontId="23" fillId="0" borderId="6" xfId="5" applyFont="1" applyFill="1" applyBorder="1" applyAlignment="1" applyProtection="1">
      <alignment horizontal="center"/>
    </xf>
    <xf numFmtId="0" fontId="23" fillId="0" borderId="36" xfId="5" applyFont="1" applyFill="1" applyBorder="1" applyAlignment="1" applyProtection="1">
      <alignment horizontal="center"/>
    </xf>
    <xf numFmtId="0" fontId="23" fillId="0" borderId="9" xfId="5" applyFont="1" applyFill="1" applyBorder="1" applyAlignment="1" applyProtection="1">
      <alignment horizontal="center"/>
    </xf>
    <xf numFmtId="0" fontId="23" fillId="0" borderId="4" xfId="5" applyFont="1" applyFill="1" applyBorder="1" applyAlignment="1" applyProtection="1">
      <alignment horizontal="center"/>
    </xf>
    <xf numFmtId="0" fontId="23" fillId="0" borderId="42" xfId="5" applyFont="1" applyFill="1" applyBorder="1" applyAlignment="1" applyProtection="1">
      <alignment horizontal="center"/>
    </xf>
    <xf numFmtId="169" fontId="23" fillId="0" borderId="9" xfId="5" applyNumberFormat="1" applyFont="1" applyBorder="1" applyProtection="1">
      <protection locked="0"/>
    </xf>
    <xf numFmtId="169" fontId="23" fillId="0" borderId="1" xfId="5" applyNumberFormat="1" applyFont="1" applyBorder="1" applyProtection="1">
      <protection locked="0"/>
    </xf>
    <xf numFmtId="170" fontId="23" fillId="0" borderId="10" xfId="5" applyNumberFormat="1" applyFont="1" applyBorder="1" applyProtection="1">
      <protection locked="0"/>
    </xf>
    <xf numFmtId="169" fontId="23" fillId="6" borderId="1" xfId="5" applyNumberFormat="1" applyFont="1" applyFill="1" applyBorder="1" applyProtection="1">
      <protection locked="0"/>
    </xf>
    <xf numFmtId="170" fontId="23" fillId="6" borderId="10" xfId="5" applyNumberFormat="1" applyFont="1" applyFill="1" applyBorder="1" applyProtection="1">
      <protection locked="0"/>
    </xf>
    <xf numFmtId="169" fontId="23" fillId="0" borderId="1" xfId="5" applyNumberFormat="1" applyFont="1" applyFill="1" applyBorder="1" applyProtection="1"/>
    <xf numFmtId="49" fontId="23" fillId="0" borderId="9" xfId="5" applyNumberFormat="1" applyFont="1" applyFill="1" applyBorder="1" applyAlignment="1" applyProtection="1">
      <alignment horizontal="center"/>
    </xf>
    <xf numFmtId="169" fontId="23" fillId="5" borderId="9" xfId="5" applyNumberFormat="1" applyFont="1" applyFill="1" applyBorder="1" applyProtection="1">
      <protection locked="0"/>
    </xf>
    <xf numFmtId="0" fontId="23" fillId="0" borderId="9" xfId="5" applyFont="1" applyFill="1" applyBorder="1" applyAlignment="1" applyProtection="1">
      <alignment horizontal="center" vertical="center"/>
    </xf>
    <xf numFmtId="0" fontId="3" fillId="0" borderId="0" xfId="5" applyFont="1" applyProtection="1"/>
    <xf numFmtId="0" fontId="36" fillId="5" borderId="0" xfId="5" applyFont="1" applyFill="1" applyAlignment="1" applyProtection="1">
      <alignment horizontal="left"/>
    </xf>
    <xf numFmtId="0" fontId="3" fillId="0" borderId="0" xfId="5" applyFont="1" applyAlignment="1" applyProtection="1">
      <alignment horizontal="center"/>
    </xf>
    <xf numFmtId="0" fontId="8" fillId="0" borderId="0" xfId="5" applyFont="1" applyProtection="1"/>
    <xf numFmtId="0" fontId="3" fillId="0" borderId="0" xfId="5" applyFont="1" applyAlignment="1" applyProtection="1">
      <alignment horizontal="left" vertical="center"/>
    </xf>
    <xf numFmtId="0" fontId="3" fillId="0" borderId="0" xfId="5" applyFont="1" applyAlignment="1" applyProtection="1">
      <alignment horizontal="left"/>
    </xf>
    <xf numFmtId="0" fontId="16" fillId="0" borderId="0" xfId="5" applyFont="1" applyProtection="1">
      <protection locked="0"/>
    </xf>
    <xf numFmtId="0" fontId="16" fillId="0" borderId="0" xfId="5" applyFont="1" applyAlignment="1" applyProtection="1">
      <alignment horizontal="center"/>
      <protection locked="0"/>
    </xf>
    <xf numFmtId="0" fontId="16" fillId="0" borderId="0" xfId="5" applyFont="1" applyProtection="1"/>
    <xf numFmtId="0" fontId="16" fillId="0" borderId="9" xfId="5" applyFont="1" applyBorder="1" applyAlignment="1" applyProtection="1">
      <alignment horizontal="center"/>
    </xf>
    <xf numFmtId="0" fontId="16" fillId="0" borderId="1" xfId="5" applyFont="1" applyBorder="1" applyAlignment="1" applyProtection="1">
      <alignment horizontal="center"/>
    </xf>
    <xf numFmtId="0" fontId="16" fillId="0" borderId="10" xfId="5" applyFont="1" applyBorder="1" applyAlignment="1" applyProtection="1">
      <alignment horizontal="center"/>
    </xf>
    <xf numFmtId="0" fontId="16" fillId="0" borderId="0" xfId="5" applyFont="1" applyAlignment="1" applyProtection="1">
      <alignment horizontal="center"/>
    </xf>
    <xf numFmtId="0" fontId="16" fillId="0" borderId="43" xfId="5" applyFont="1" applyBorder="1" applyAlignment="1" applyProtection="1">
      <alignment horizontal="center"/>
    </xf>
    <xf numFmtId="0" fontId="16" fillId="0" borderId="44" xfId="5" applyFont="1" applyBorder="1" applyAlignment="1" applyProtection="1">
      <alignment horizontal="center"/>
    </xf>
    <xf numFmtId="0" fontId="16" fillId="0" borderId="14" xfId="5" applyFont="1" applyBorder="1" applyAlignment="1" applyProtection="1">
      <alignment horizontal="center"/>
    </xf>
    <xf numFmtId="0" fontId="16" fillId="0" borderId="15" xfId="5" applyFont="1" applyBorder="1" applyAlignment="1" applyProtection="1">
      <alignment horizontal="center"/>
    </xf>
    <xf numFmtId="0" fontId="16" fillId="0" borderId="16" xfId="5" applyFont="1" applyBorder="1" applyAlignment="1" applyProtection="1">
      <alignment horizontal="center"/>
    </xf>
    <xf numFmtId="0" fontId="16" fillId="0" borderId="0" xfId="5" applyFont="1" applyFill="1" applyProtection="1"/>
    <xf numFmtId="170" fontId="16" fillId="0" borderId="9" xfId="5" applyNumberFormat="1" applyFont="1" applyBorder="1" applyProtection="1">
      <protection locked="0"/>
    </xf>
    <xf numFmtId="170" fontId="16" fillId="0" borderId="1" xfId="5" applyNumberFormat="1" applyFont="1" applyBorder="1" applyProtection="1">
      <protection locked="0"/>
    </xf>
    <xf numFmtId="170" fontId="16" fillId="0" borderId="10" xfId="5" applyNumberFormat="1" applyFont="1" applyBorder="1" applyProtection="1">
      <protection locked="0"/>
    </xf>
    <xf numFmtId="170" fontId="16" fillId="6" borderId="1" xfId="5" applyNumberFormat="1" applyFont="1" applyFill="1" applyBorder="1" applyProtection="1">
      <protection locked="0"/>
    </xf>
    <xf numFmtId="170" fontId="16" fillId="6" borderId="10" xfId="5" applyNumberFormat="1" applyFont="1" applyFill="1" applyBorder="1" applyProtection="1">
      <protection locked="0"/>
    </xf>
    <xf numFmtId="170" fontId="16" fillId="5" borderId="9" xfId="5" applyNumberFormat="1" applyFont="1" applyFill="1" applyBorder="1" applyProtection="1">
      <protection locked="0"/>
    </xf>
    <xf numFmtId="0" fontId="3" fillId="0" borderId="0" xfId="5" applyFont="1" applyFill="1" applyAlignment="1" applyProtection="1">
      <alignment horizontal="left" vertical="justify"/>
    </xf>
    <xf numFmtId="0" fontId="16" fillId="0" borderId="0" xfId="5" applyFont="1" applyAlignment="1" applyProtection="1">
      <alignment horizontal="center" vertical="center" wrapText="1"/>
      <protection locked="0"/>
    </xf>
    <xf numFmtId="171" fontId="16" fillId="0" borderId="0" xfId="5" applyNumberFormat="1" applyFont="1" applyProtection="1">
      <protection locked="0"/>
    </xf>
    <xf numFmtId="169" fontId="16" fillId="0" borderId="0" xfId="5" applyNumberFormat="1" applyFont="1" applyAlignment="1" applyProtection="1">
      <alignment horizontal="center"/>
      <protection locked="0"/>
    </xf>
    <xf numFmtId="3" fontId="16" fillId="0" borderId="0" xfId="5" applyNumberFormat="1" applyFont="1" applyAlignment="1" applyProtection="1">
      <alignment horizontal="center"/>
      <protection locked="0"/>
    </xf>
    <xf numFmtId="0" fontId="16" fillId="0" borderId="0" xfId="5" applyFont="1" applyFill="1" applyProtection="1">
      <protection locked="0"/>
    </xf>
    <xf numFmtId="0" fontId="16" fillId="0" borderId="0" xfId="5" applyFont="1" applyFill="1" applyAlignment="1" applyProtection="1">
      <alignment horizontal="right"/>
      <protection locked="0"/>
    </xf>
    <xf numFmtId="0" fontId="3" fillId="0" borderId="0" xfId="5" applyFont="1" applyProtection="1">
      <protection locked="0"/>
    </xf>
    <xf numFmtId="171" fontId="16" fillId="0" borderId="1" xfId="5" applyNumberFormat="1" applyFont="1" applyBorder="1" applyAlignment="1" applyProtection="1">
      <alignment horizontal="center"/>
    </xf>
    <xf numFmtId="3" fontId="16" fillId="0" borderId="1" xfId="5" applyNumberFormat="1" applyFont="1" applyBorder="1" applyAlignment="1" applyProtection="1">
      <alignment horizontal="center"/>
    </xf>
    <xf numFmtId="0" fontId="16" fillId="0" borderId="1" xfId="5" applyFont="1" applyFill="1" applyBorder="1" applyAlignment="1" applyProtection="1">
      <alignment horizontal="center"/>
    </xf>
    <xf numFmtId="1" fontId="16" fillId="0" borderId="1" xfId="5" applyNumberFormat="1" applyFont="1" applyBorder="1" applyAlignment="1" applyProtection="1">
      <alignment horizontal="center" vertical="center" wrapText="1"/>
    </xf>
    <xf numFmtId="1" fontId="16" fillId="0" borderId="1" xfId="5" applyNumberFormat="1" applyFont="1" applyBorder="1" applyAlignment="1" applyProtection="1">
      <alignment horizontal="center"/>
    </xf>
    <xf numFmtId="1" fontId="16" fillId="0" borderId="0" xfId="5" applyNumberFormat="1" applyFont="1" applyProtection="1"/>
    <xf numFmtId="0" fontId="15" fillId="0" borderId="1" xfId="5" applyFont="1" applyFill="1" applyBorder="1" applyAlignment="1" applyProtection="1">
      <alignment horizontal="center" vertical="center" wrapText="1"/>
    </xf>
    <xf numFmtId="49" fontId="16" fillId="0" borderId="1" xfId="5" applyNumberFormat="1" applyFont="1" applyFill="1" applyBorder="1" applyAlignment="1" applyProtection="1">
      <alignment horizontal="center" vertical="center" wrapText="1"/>
    </xf>
    <xf numFmtId="3" fontId="16" fillId="6" borderId="1" xfId="5" applyNumberFormat="1" applyFont="1" applyFill="1" applyBorder="1" applyAlignment="1" applyProtection="1">
      <alignment horizontal="center"/>
      <protection locked="0"/>
    </xf>
    <xf numFmtId="0" fontId="16" fillId="6" borderId="1" xfId="5" applyFont="1" applyFill="1" applyBorder="1" applyProtection="1">
      <protection locked="0"/>
    </xf>
    <xf numFmtId="172" fontId="16" fillId="6" borderId="1" xfId="5" applyNumberFormat="1" applyFont="1" applyFill="1" applyBorder="1" applyProtection="1">
      <protection locked="0"/>
    </xf>
    <xf numFmtId="0" fontId="16" fillId="0" borderId="1" xfId="5" applyFont="1" applyFill="1" applyBorder="1" applyAlignment="1" applyProtection="1">
      <alignment horizontal="center" vertical="center" wrapText="1"/>
    </xf>
    <xf numFmtId="0" fontId="16" fillId="0" borderId="1" xfId="5" applyFont="1" applyFill="1" applyBorder="1" applyProtection="1">
      <protection locked="0"/>
    </xf>
    <xf numFmtId="1" fontId="16" fillId="5" borderId="1" xfId="5" applyNumberFormat="1" applyFont="1" applyFill="1" applyBorder="1" applyProtection="1">
      <protection locked="0"/>
    </xf>
    <xf numFmtId="1" fontId="16" fillId="6" borderId="1" xfId="5" applyNumberFormat="1" applyFont="1" applyFill="1" applyBorder="1" applyProtection="1">
      <protection locked="0"/>
    </xf>
    <xf numFmtId="1" fontId="16" fillId="6" borderId="1" xfId="5" applyNumberFormat="1" applyFont="1" applyFill="1" applyBorder="1" applyAlignment="1" applyProtection="1">
      <alignment horizontal="center"/>
      <protection locked="0"/>
    </xf>
    <xf numFmtId="49" fontId="15" fillId="0" borderId="1" xfId="5" applyNumberFormat="1" applyFont="1" applyFill="1" applyBorder="1" applyAlignment="1" applyProtection="1">
      <alignment horizontal="center" vertical="center" wrapText="1"/>
    </xf>
    <xf numFmtId="49" fontId="16" fillId="0" borderId="0" xfId="5" applyNumberFormat="1" applyFont="1" applyFill="1" applyBorder="1" applyAlignment="1" applyProtection="1">
      <alignment horizontal="center" vertical="center" wrapText="1"/>
    </xf>
    <xf numFmtId="0" fontId="16" fillId="0" borderId="0" xfId="5" applyFont="1" applyFill="1" applyBorder="1" applyProtection="1"/>
    <xf numFmtId="171" fontId="16" fillId="0" borderId="0" xfId="5" applyNumberFormat="1" applyFont="1" applyFill="1" applyBorder="1" applyProtection="1"/>
    <xf numFmtId="169" fontId="16" fillId="0" borderId="0" xfId="5" applyNumberFormat="1" applyFont="1" applyFill="1" applyBorder="1" applyAlignment="1" applyProtection="1">
      <alignment horizontal="center"/>
    </xf>
    <xf numFmtId="1" fontId="16" fillId="0" borderId="0" xfId="5" applyNumberFormat="1" applyFont="1" applyFill="1" applyBorder="1" applyProtection="1"/>
    <xf numFmtId="3" fontId="16" fillId="0" borderId="0" xfId="5" applyNumberFormat="1" applyFont="1" applyFill="1" applyBorder="1" applyAlignment="1" applyProtection="1">
      <alignment horizontal="center"/>
    </xf>
    <xf numFmtId="0" fontId="16" fillId="0" borderId="0" xfId="5" applyFont="1" applyFill="1" applyBorder="1" applyProtection="1">
      <protection locked="0"/>
    </xf>
    <xf numFmtId="172" fontId="16" fillId="0" borderId="0" xfId="5" applyNumberFormat="1" applyFont="1" applyFill="1" applyBorder="1" applyProtection="1">
      <protection locked="0"/>
    </xf>
    <xf numFmtId="0" fontId="8" fillId="0" borderId="0" xfId="5" applyFont="1" applyAlignment="1">
      <alignment horizontal="center"/>
    </xf>
    <xf numFmtId="0" fontId="8" fillId="0" borderId="0" xfId="5" applyFont="1" applyAlignment="1">
      <alignment vertical="justify"/>
    </xf>
    <xf numFmtId="171" fontId="8" fillId="0" borderId="0" xfId="5" applyNumberFormat="1" applyFont="1"/>
    <xf numFmtId="0" fontId="8" fillId="0" borderId="0" xfId="5" applyFont="1"/>
    <xf numFmtId="0" fontId="8" fillId="0" borderId="0" xfId="5" applyFont="1" applyBorder="1"/>
    <xf numFmtId="0" fontId="8" fillId="0" borderId="0" xfId="5" applyFont="1" applyBorder="1" applyAlignment="1">
      <alignment vertical="justify"/>
    </xf>
    <xf numFmtId="171" fontId="8" fillId="0" borderId="0" xfId="5" applyNumberFormat="1" applyFont="1" applyBorder="1"/>
    <xf numFmtId="171" fontId="3" fillId="0" borderId="11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171" fontId="3" fillId="0" borderId="21" xfId="5" applyNumberFormat="1" applyFont="1" applyBorder="1" applyAlignment="1">
      <alignment horizontal="center" vertical="center" wrapText="1"/>
    </xf>
    <xf numFmtId="0" fontId="3" fillId="6" borderId="10" xfId="5" applyFont="1" applyFill="1" applyBorder="1" applyProtection="1">
      <protection locked="0"/>
    </xf>
    <xf numFmtId="0" fontId="3" fillId="6" borderId="0" xfId="5" applyFont="1" applyFill="1" applyProtection="1">
      <protection locked="0"/>
    </xf>
    <xf numFmtId="49" fontId="3" fillId="6" borderId="9" xfId="5" applyNumberFormat="1" applyFont="1" applyFill="1" applyBorder="1" applyAlignment="1" applyProtection="1">
      <alignment horizontal="center"/>
      <protection locked="0"/>
    </xf>
    <xf numFmtId="0" fontId="3" fillId="6" borderId="4" xfId="5" applyFont="1" applyFill="1" applyBorder="1" applyAlignment="1" applyProtection="1">
      <alignment horizontal="left" vertical="center" wrapText="1"/>
      <protection locked="0"/>
    </xf>
    <xf numFmtId="169" fontId="3" fillId="6" borderId="9" xfId="5" applyNumberFormat="1" applyFont="1" applyFill="1" applyBorder="1" applyProtection="1">
      <protection locked="0"/>
    </xf>
    <xf numFmtId="169" fontId="3" fillId="6" borderId="1" xfId="5" applyNumberFormat="1" applyFont="1" applyFill="1" applyBorder="1" applyProtection="1">
      <protection locked="0"/>
    </xf>
    <xf numFmtId="169" fontId="3" fillId="6" borderId="5" xfId="5" applyNumberFormat="1" applyFont="1" applyFill="1" applyBorder="1" applyProtection="1">
      <protection locked="0"/>
    </xf>
    <xf numFmtId="0" fontId="3" fillId="0" borderId="0" xfId="5" applyFont="1" applyFill="1" applyProtection="1">
      <protection locked="0"/>
    </xf>
    <xf numFmtId="49" fontId="3" fillId="0" borderId="9" xfId="5" applyNumberFormat="1" applyFont="1" applyFill="1" applyBorder="1" applyAlignment="1" applyProtection="1">
      <alignment horizontal="center"/>
      <protection locked="0"/>
    </xf>
    <xf numFmtId="0" fontId="3" fillId="0" borderId="4" xfId="5" applyFont="1" applyFill="1" applyBorder="1" applyAlignment="1" applyProtection="1">
      <alignment horizontal="left" vertical="center" wrapText="1"/>
      <protection locked="0"/>
    </xf>
    <xf numFmtId="169" fontId="3" fillId="0" borderId="9" xfId="5" applyNumberFormat="1" applyFont="1" applyFill="1" applyBorder="1" applyProtection="1">
      <protection locked="0"/>
    </xf>
    <xf numFmtId="169" fontId="3" fillId="0" borderId="1" xfId="5" applyNumberFormat="1" applyFont="1" applyFill="1" applyBorder="1" applyProtection="1">
      <protection locked="0"/>
    </xf>
    <xf numFmtId="0" fontId="3" fillId="0" borderId="46" xfId="5" applyFont="1" applyFill="1" applyBorder="1" applyProtection="1">
      <protection locked="0"/>
    </xf>
    <xf numFmtId="169" fontId="3" fillId="0" borderId="5" xfId="5" applyNumberFormat="1" applyFont="1" applyFill="1" applyBorder="1" applyProtection="1">
      <protection locked="0"/>
    </xf>
    <xf numFmtId="0" fontId="3" fillId="6" borderId="1" xfId="5" applyFont="1" applyFill="1" applyBorder="1" applyProtection="1">
      <protection locked="0"/>
    </xf>
    <xf numFmtId="0" fontId="3" fillId="0" borderId="0" xfId="5" applyFont="1" applyFill="1" applyProtection="1"/>
    <xf numFmtId="0" fontId="3" fillId="6" borderId="4" xfId="5" applyFont="1" applyFill="1" applyBorder="1" applyAlignment="1" applyProtection="1">
      <alignment vertical="justify"/>
      <protection locked="0"/>
    </xf>
    <xf numFmtId="171" fontId="3" fillId="6" borderId="1" xfId="5" applyNumberFormat="1" applyFont="1" applyFill="1" applyBorder="1" applyProtection="1">
      <protection locked="0"/>
    </xf>
    <xf numFmtId="171" fontId="3" fillId="6" borderId="10" xfId="5" applyNumberFormat="1" applyFont="1" applyFill="1" applyBorder="1" applyProtection="1">
      <protection locked="0"/>
    </xf>
    <xf numFmtId="49" fontId="3" fillId="5" borderId="9" xfId="5" applyNumberFormat="1" applyFont="1" applyFill="1" applyBorder="1" applyAlignment="1" applyProtection="1">
      <alignment horizontal="center"/>
      <protection locked="0"/>
    </xf>
    <xf numFmtId="0" fontId="3" fillId="5" borderId="4" xfId="5" applyFont="1" applyFill="1" applyBorder="1" applyAlignment="1" applyProtection="1">
      <alignment horizontal="left" vertical="center" wrapText="1"/>
      <protection locked="0"/>
    </xf>
    <xf numFmtId="171" fontId="3" fillId="6" borderId="9" xfId="5" applyNumberFormat="1" applyFont="1" applyFill="1" applyBorder="1" applyProtection="1">
      <protection locked="0"/>
    </xf>
    <xf numFmtId="171" fontId="3" fillId="6" borderId="5" xfId="5" applyNumberFormat="1" applyFont="1" applyFill="1" applyBorder="1" applyProtection="1">
      <protection locked="0"/>
    </xf>
    <xf numFmtId="49" fontId="3" fillId="6" borderId="11" xfId="5" applyNumberFormat="1" applyFont="1" applyFill="1" applyBorder="1" applyAlignment="1" applyProtection="1">
      <alignment horizontal="center"/>
      <protection locked="0"/>
    </xf>
    <xf numFmtId="0" fontId="3" fillId="6" borderId="23" xfId="5" applyFont="1" applyFill="1" applyBorder="1" applyAlignment="1" applyProtection="1">
      <alignment horizontal="left" vertical="center" wrapText="1"/>
      <protection locked="0"/>
    </xf>
    <xf numFmtId="171" fontId="3" fillId="6" borderId="11" xfId="5" applyNumberFormat="1" applyFont="1" applyFill="1" applyBorder="1" applyProtection="1">
      <protection locked="0"/>
    </xf>
    <xf numFmtId="171" fontId="3" fillId="6" borderId="12" xfId="5" applyNumberFormat="1" applyFont="1" applyFill="1" applyBorder="1" applyProtection="1">
      <protection locked="0"/>
    </xf>
    <xf numFmtId="0" fontId="3" fillId="6" borderId="12" xfId="5" applyFont="1" applyFill="1" applyBorder="1" applyProtection="1">
      <protection locked="0"/>
    </xf>
    <xf numFmtId="0" fontId="3" fillId="6" borderId="13" xfId="5" applyFont="1" applyFill="1" applyBorder="1" applyProtection="1">
      <protection locked="0"/>
    </xf>
    <xf numFmtId="171" fontId="3" fillId="6" borderId="21" xfId="5" applyNumberFormat="1" applyFont="1" applyFill="1" applyBorder="1" applyProtection="1">
      <protection locked="0"/>
    </xf>
    <xf numFmtId="49" fontId="3" fillId="0" borderId="0" xfId="5" applyNumberFormat="1" applyFont="1" applyAlignment="1" applyProtection="1">
      <alignment horizontal="center"/>
      <protection locked="0"/>
    </xf>
    <xf numFmtId="0" fontId="3" fillId="0" borderId="0" xfId="5" applyFont="1" applyAlignment="1" applyProtection="1">
      <alignment vertical="justify"/>
      <protection locked="0"/>
    </xf>
    <xf numFmtId="171" fontId="3" fillId="0" borderId="0" xfId="5" applyNumberFormat="1" applyFont="1" applyProtection="1">
      <protection locked="0"/>
    </xf>
    <xf numFmtId="49" fontId="3" fillId="0" borderId="0" xfId="5" applyNumberFormat="1" applyFont="1" applyAlignment="1" applyProtection="1">
      <alignment horizontal="left"/>
      <protection locked="0"/>
    </xf>
    <xf numFmtId="49" fontId="3" fillId="0" borderId="0" xfId="5" applyNumberFormat="1" applyFont="1" applyAlignment="1">
      <alignment horizontal="center"/>
    </xf>
    <xf numFmtId="0" fontId="3" fillId="0" borderId="0" xfId="5" applyFont="1" applyAlignment="1">
      <alignment vertical="justify"/>
    </xf>
    <xf numFmtId="171" fontId="3" fillId="0" borderId="0" xfId="5" applyNumberFormat="1" applyFont="1"/>
    <xf numFmtId="0" fontId="16" fillId="0" borderId="0" xfId="5" applyFont="1"/>
    <xf numFmtId="0" fontId="15" fillId="0" borderId="0" xfId="5" applyFont="1" applyAlignment="1">
      <alignment horizontal="center" vertical="center" wrapText="1"/>
    </xf>
    <xf numFmtId="0" fontId="36" fillId="0" borderId="0" xfId="5" applyFont="1" applyAlignment="1">
      <alignment horizontal="center"/>
    </xf>
    <xf numFmtId="0" fontId="15" fillId="0" borderId="28" xfId="5" applyFont="1" applyBorder="1" applyAlignment="1">
      <alignment horizontal="center" vertical="center" wrapText="1"/>
    </xf>
    <xf numFmtId="4" fontId="16" fillId="0" borderId="0" xfId="5" applyNumberFormat="1" applyFont="1"/>
    <xf numFmtId="4" fontId="38" fillId="0" borderId="9" xfId="8" applyNumberFormat="1" applyFont="1" applyBorder="1" applyProtection="1">
      <alignment horizontal="center" vertical="center" wrapText="1"/>
    </xf>
    <xf numFmtId="0" fontId="38" fillId="0" borderId="1" xfId="8" applyFont="1" applyBorder="1" applyProtection="1">
      <alignment horizontal="center" vertical="center" wrapText="1"/>
    </xf>
    <xf numFmtId="0" fontId="38" fillId="0" borderId="10" xfId="8" applyFont="1" applyBorder="1" applyProtection="1">
      <alignment horizontal="center" vertical="center" wrapText="1"/>
    </xf>
    <xf numFmtId="0" fontId="18" fillId="0" borderId="1" xfId="5" applyFill="1" applyBorder="1" applyAlignment="1" applyProtection="1">
      <alignment horizontal="center" vertical="center" wrapText="1"/>
    </xf>
    <xf numFmtId="0" fontId="18" fillId="0" borderId="5" xfId="5" applyFill="1" applyBorder="1" applyProtection="1"/>
    <xf numFmtId="4" fontId="40" fillId="5" borderId="9" xfId="9" applyNumberFormat="1" applyFill="1" applyBorder="1" applyProtection="1">
      <alignment horizontal="right"/>
    </xf>
    <xf numFmtId="4" fontId="40" fillId="6" borderId="1" xfId="9" applyNumberFormat="1" applyBorder="1" applyProtection="1">
      <alignment horizontal="right"/>
      <protection locked="0"/>
    </xf>
    <xf numFmtId="4" fontId="40" fillId="5" borderId="10" xfId="7" applyFont="1" applyBorder="1" applyAlignment="1" applyProtection="1">
      <alignment horizontal="right" vertical="center"/>
    </xf>
    <xf numFmtId="0" fontId="15" fillId="0" borderId="0" xfId="5" applyFont="1"/>
    <xf numFmtId="0" fontId="18" fillId="0" borderId="1" xfId="5" applyBorder="1" applyProtection="1"/>
    <xf numFmtId="0" fontId="16" fillId="0" borderId="0" xfId="5" applyFont="1" applyAlignment="1">
      <alignment vertical="center"/>
    </xf>
    <xf numFmtId="169" fontId="40" fillId="6" borderId="1" xfId="9" applyNumberFormat="1" applyBorder="1" applyProtection="1">
      <alignment horizontal="right"/>
      <protection locked="0"/>
    </xf>
    <xf numFmtId="0" fontId="18" fillId="0" borderId="1" xfId="5" applyBorder="1" applyAlignment="1" applyProtection="1">
      <alignment horizontal="left" vertical="top" wrapText="1"/>
    </xf>
    <xf numFmtId="0" fontId="18" fillId="0" borderId="1" xfId="5" applyBorder="1" applyAlignment="1" applyProtection="1">
      <alignment horizontal="center" vertical="center" wrapText="1"/>
    </xf>
    <xf numFmtId="0" fontId="38" fillId="0" borderId="9" xfId="5" applyFont="1" applyBorder="1" applyAlignment="1" applyProtection="1">
      <alignment vertical="top"/>
    </xf>
    <xf numFmtId="0" fontId="38" fillId="0" borderId="1" xfId="5" applyFont="1" applyBorder="1" applyAlignment="1" applyProtection="1">
      <alignment horizontal="left" vertical="top" wrapText="1"/>
    </xf>
    <xf numFmtId="0" fontId="38" fillId="0" borderId="1" xfId="5" applyFont="1" applyBorder="1" applyAlignment="1" applyProtection="1">
      <alignment horizontal="center" vertical="center" wrapText="1"/>
    </xf>
    <xf numFmtId="0" fontId="38" fillId="0" borderId="1" xfId="5" applyFont="1" applyBorder="1" applyAlignment="1" applyProtection="1">
      <alignment vertical="top"/>
    </xf>
    <xf numFmtId="4" fontId="38" fillId="5" borderId="9" xfId="5" applyNumberFormat="1" applyFont="1" applyFill="1" applyBorder="1" applyProtection="1"/>
    <xf numFmtId="169" fontId="18" fillId="6" borderId="1" xfId="5" applyNumberFormat="1" applyFill="1" applyBorder="1" applyProtection="1">
      <protection locked="0"/>
    </xf>
    <xf numFmtId="4" fontId="38" fillId="5" borderId="10" xfId="7" applyFont="1" applyBorder="1" applyAlignment="1" applyProtection="1">
      <alignment horizontal="right" vertical="center"/>
    </xf>
    <xf numFmtId="0" fontId="18" fillId="0" borderId="9" xfId="5" applyBorder="1" applyProtection="1"/>
    <xf numFmtId="4" fontId="18" fillId="6" borderId="1" xfId="5" applyNumberFormat="1" applyFill="1" applyBorder="1" applyProtection="1">
      <protection locked="0"/>
    </xf>
    <xf numFmtId="4" fontId="38" fillId="0" borderId="1" xfId="7" applyFont="1" applyFill="1" applyBorder="1" applyAlignment="1" applyProtection="1">
      <alignment horizontal="center" vertical="center" wrapText="1"/>
    </xf>
    <xf numFmtId="0" fontId="18" fillId="0" borderId="1" xfId="5" applyNumberFormat="1" applyBorder="1" applyProtection="1"/>
    <xf numFmtId="4" fontId="38" fillId="5" borderId="9" xfId="7" applyNumberFormat="1" applyFont="1" applyBorder="1" applyAlignment="1" applyProtection="1">
      <alignment horizontal="right" vertical="center"/>
    </xf>
    <xf numFmtId="4" fontId="38" fillId="5" borderId="30" xfId="7" applyFont="1" applyBorder="1" applyAlignment="1" applyProtection="1">
      <alignment horizontal="right" vertical="center"/>
    </xf>
    <xf numFmtId="169" fontId="38" fillId="5" borderId="10" xfId="7" applyNumberFormat="1" applyFont="1" applyBorder="1" applyAlignment="1" applyProtection="1">
      <alignment horizontal="right" vertical="center"/>
    </xf>
    <xf numFmtId="4" fontId="38" fillId="0" borderId="1" xfId="9" applyNumberFormat="1" applyFont="1" applyFill="1" applyBorder="1" applyAlignment="1" applyProtection="1">
      <alignment horizontal="center" vertical="center" wrapText="1"/>
    </xf>
    <xf numFmtId="0" fontId="40" fillId="0" borderId="1" xfId="9" applyNumberFormat="1" applyFont="1" applyFill="1" applyBorder="1" applyProtection="1">
      <alignment horizontal="right"/>
      <protection locked="0"/>
    </xf>
    <xf numFmtId="4" fontId="40" fillId="5" borderId="9" xfId="9" applyNumberFormat="1" applyFill="1" applyBorder="1" applyAlignment="1" applyProtection="1">
      <alignment horizontal="right" vertical="center"/>
      <protection locked="0"/>
    </xf>
    <xf numFmtId="4" fontId="40" fillId="6" borderId="1" xfId="9" applyNumberFormat="1" applyFill="1" applyBorder="1" applyAlignment="1" applyProtection="1">
      <alignment horizontal="right" vertical="center"/>
      <protection locked="0"/>
    </xf>
    <xf numFmtId="0" fontId="40" fillId="0" borderId="1" xfId="9" applyNumberFormat="1" applyFill="1" applyBorder="1" applyProtection="1">
      <alignment horizontal="right"/>
      <protection locked="0"/>
    </xf>
    <xf numFmtId="4" fontId="38" fillId="0" borderId="12" xfId="9" applyNumberFormat="1" applyFont="1" applyFill="1" applyBorder="1" applyAlignment="1" applyProtection="1">
      <alignment horizontal="center" vertical="center" wrapText="1"/>
    </xf>
    <xf numFmtId="0" fontId="40" fillId="0" borderId="12" xfId="9" applyNumberFormat="1" applyFill="1" applyBorder="1" applyProtection="1">
      <alignment horizontal="right"/>
      <protection locked="0"/>
    </xf>
    <xf numFmtId="4" fontId="40" fillId="5" borderId="11" xfId="9" applyNumberFormat="1" applyFill="1" applyBorder="1" applyAlignment="1" applyProtection="1">
      <alignment horizontal="right" vertical="center"/>
      <protection locked="0"/>
    </xf>
    <xf numFmtId="4" fontId="40" fillId="6" borderId="12" xfId="9" applyNumberFormat="1" applyFill="1" applyBorder="1" applyAlignment="1" applyProtection="1">
      <alignment horizontal="right" vertical="center"/>
      <protection locked="0"/>
    </xf>
    <xf numFmtId="4" fontId="38" fillId="5" borderId="13" xfId="7" applyFont="1" applyBorder="1" applyAlignment="1" applyProtection="1">
      <alignment horizontal="right" vertical="center"/>
    </xf>
    <xf numFmtId="0" fontId="16" fillId="0" borderId="0" xfId="5" applyFont="1" applyFill="1"/>
    <xf numFmtId="171" fontId="16" fillId="0" borderId="0" xfId="5" applyNumberFormat="1" applyFont="1"/>
    <xf numFmtId="0" fontId="16" fillId="0" borderId="0" xfId="5" applyFont="1" applyAlignment="1">
      <alignment horizontal="center" vertical="center" wrapText="1"/>
    </xf>
    <xf numFmtId="0" fontId="41" fillId="0" borderId="0" xfId="5" applyFont="1" applyFill="1" applyBorder="1" applyAlignment="1">
      <alignment horizontal="center"/>
    </xf>
    <xf numFmtId="0" fontId="8" fillId="0" borderId="0" xfId="5" applyFont="1" applyFill="1" applyBorder="1" applyAlignment="1">
      <alignment horizontal="right"/>
    </xf>
    <xf numFmtId="0" fontId="15" fillId="0" borderId="0" xfId="5" applyFont="1" applyFill="1" applyBorder="1" applyAlignment="1">
      <alignment horizontal="center" wrapText="1"/>
    </xf>
    <xf numFmtId="0" fontId="16" fillId="0" borderId="0" xfId="5" applyFont="1" applyFill="1" applyBorder="1"/>
    <xf numFmtId="0" fontId="16" fillId="0" borderId="0" xfId="5" applyFont="1" applyFill="1" applyBorder="1" applyAlignment="1">
      <alignment horizontal="center" wrapText="1"/>
    </xf>
    <xf numFmtId="4" fontId="8" fillId="0" borderId="0" xfId="7" applyFont="1" applyFill="1" applyBorder="1" applyAlignment="1" applyProtection="1">
      <alignment vertical="center"/>
    </xf>
    <xf numFmtId="0" fontId="16" fillId="0" borderId="0" xfId="5" applyFont="1" applyFill="1" applyBorder="1" applyAlignment="1"/>
    <xf numFmtId="0" fontId="16" fillId="0" borderId="0" xfId="5" applyFont="1" applyFill="1" applyBorder="1" applyAlignment="1">
      <alignment horizontal="center"/>
    </xf>
    <xf numFmtId="0" fontId="15" fillId="0" borderId="0" xfId="5" applyFont="1" applyFill="1" applyBorder="1" applyAlignment="1">
      <alignment horizontal="center"/>
    </xf>
    <xf numFmtId="2" fontId="16" fillId="0" borderId="0" xfId="5" applyNumberFormat="1" applyFont="1" applyFill="1" applyBorder="1"/>
    <xf numFmtId="2" fontId="15" fillId="0" borderId="0" xfId="5" applyNumberFormat="1" applyFont="1" applyFill="1" applyBorder="1"/>
    <xf numFmtId="0" fontId="15" fillId="0" borderId="0" xfId="5" applyFont="1" applyFill="1" applyBorder="1"/>
    <xf numFmtId="4" fontId="16" fillId="0" borderId="0" xfId="5" applyNumberFormat="1" applyFont="1" applyFill="1" applyBorder="1"/>
    <xf numFmtId="4" fontId="15" fillId="0" borderId="0" xfId="5" applyNumberFormat="1" applyFont="1" applyFill="1" applyBorder="1"/>
    <xf numFmtId="4" fontId="16" fillId="0" borderId="0" xfId="5" applyNumberFormat="1" applyFont="1" applyFill="1" applyBorder="1" applyAlignment="1">
      <alignment vertical="center"/>
    </xf>
    <xf numFmtId="4" fontId="15" fillId="0" borderId="0" xfId="5" applyNumberFormat="1" applyFont="1" applyFill="1" applyBorder="1" applyAlignment="1">
      <alignment vertical="center"/>
    </xf>
    <xf numFmtId="0" fontId="16" fillId="0" borderId="0" xfId="5" applyFont="1" applyFill="1" applyBorder="1" applyAlignment="1">
      <alignment vertical="center"/>
    </xf>
    <xf numFmtId="0" fontId="15" fillId="0" borderId="0" xfId="5" applyFont="1" applyFill="1" applyBorder="1" applyAlignment="1">
      <alignment horizontal="left" wrapText="1"/>
    </xf>
    <xf numFmtId="0" fontId="16" fillId="0" borderId="0" xfId="5" applyFont="1" applyFill="1" applyBorder="1" applyAlignment="1">
      <alignment horizontal="center" vertical="center" wrapText="1"/>
    </xf>
    <xf numFmtId="0" fontId="18" fillId="0" borderId="0" xfId="5"/>
    <xf numFmtId="0" fontId="13" fillId="0" borderId="0" xfId="5" applyFont="1"/>
    <xf numFmtId="0" fontId="42" fillId="0" borderId="15" xfId="5" applyFont="1" applyBorder="1" applyAlignment="1">
      <alignment horizontal="center" vertical="center"/>
    </xf>
    <xf numFmtId="0" fontId="42" fillId="0" borderId="1" xfId="5" applyFont="1" applyBorder="1" applyAlignment="1">
      <alignment horizontal="center" vertical="center" wrapText="1"/>
    </xf>
    <xf numFmtId="0" fontId="13" fillId="0" borderId="1" xfId="5" applyFont="1" applyBorder="1"/>
    <xf numFmtId="0" fontId="18" fillId="0" borderId="0" xfId="5" applyBorder="1"/>
    <xf numFmtId="0" fontId="43" fillId="0" borderId="0" xfId="5" applyFont="1"/>
    <xf numFmtId="0" fontId="43" fillId="0" borderId="1" xfId="5" applyFont="1" applyBorder="1" applyAlignment="1">
      <alignment horizontal="center" vertical="center" wrapText="1"/>
    </xf>
    <xf numFmtId="0" fontId="16" fillId="0" borderId="0" xfId="5" applyNumberFormat="1" applyFont="1" applyBorder="1" applyAlignment="1">
      <alignment horizontal="right"/>
    </xf>
    <xf numFmtId="49" fontId="20" fillId="0" borderId="0" xfId="5" applyNumberFormat="1" applyFont="1" applyBorder="1" applyAlignment="1">
      <alignment horizontal="left" wrapText="1"/>
    </xf>
    <xf numFmtId="0" fontId="13" fillId="0" borderId="45" xfId="0" applyFont="1" applyFill="1" applyBorder="1" applyProtection="1"/>
    <xf numFmtId="0" fontId="13" fillId="0" borderId="5" xfId="0" applyFont="1" applyFill="1" applyBorder="1" applyProtection="1"/>
    <xf numFmtId="4" fontId="13" fillId="4" borderId="36" xfId="0" applyNumberFormat="1" applyFont="1" applyFill="1" applyBorder="1" applyProtection="1">
      <protection locked="0"/>
    </xf>
    <xf numFmtId="4" fontId="13" fillId="4" borderId="4" xfId="0" applyNumberFormat="1" applyFont="1" applyFill="1" applyBorder="1" applyProtection="1">
      <protection locked="0"/>
    </xf>
    <xf numFmtId="4" fontId="13" fillId="4" borderId="2" xfId="0" applyNumberFormat="1" applyFont="1" applyFill="1" applyBorder="1" applyProtection="1">
      <protection locked="0"/>
    </xf>
    <xf numFmtId="0" fontId="13" fillId="0" borderId="5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wrapText="1"/>
    </xf>
    <xf numFmtId="0" fontId="13" fillId="0" borderId="52" xfId="0" applyFont="1" applyFill="1" applyBorder="1" applyProtection="1"/>
    <xf numFmtId="0" fontId="13" fillId="0" borderId="57" xfId="0" applyFont="1" applyFill="1" applyBorder="1" applyProtection="1"/>
    <xf numFmtId="0" fontId="13" fillId="4" borderId="57" xfId="0" applyFont="1" applyFill="1" applyBorder="1" applyProtection="1">
      <protection locked="0"/>
    </xf>
    <xf numFmtId="0" fontId="11" fillId="0" borderId="0" xfId="0" applyFont="1" applyAlignment="1">
      <alignment wrapText="1"/>
    </xf>
    <xf numFmtId="0" fontId="13" fillId="0" borderId="55" xfId="0" applyFont="1" applyBorder="1" applyAlignment="1">
      <alignment horizontal="center" vertical="center" wrapText="1"/>
    </xf>
    <xf numFmtId="0" fontId="13" fillId="0" borderId="30" xfId="0" applyFont="1" applyFill="1" applyBorder="1" applyAlignment="1" applyProtection="1">
      <alignment wrapText="1"/>
    </xf>
    <xf numFmtId="0" fontId="13" fillId="0" borderId="29" xfId="0" applyFont="1" applyFill="1" applyBorder="1" applyAlignment="1" applyProtection="1">
      <alignment wrapText="1"/>
    </xf>
    <xf numFmtId="0" fontId="4" fillId="2" borderId="0" xfId="0" applyFont="1" applyFill="1" applyBorder="1" applyAlignment="1">
      <alignment horizontal="right" wrapText="1"/>
    </xf>
    <xf numFmtId="0" fontId="11" fillId="0" borderId="0" xfId="0" applyFont="1" applyAlignment="1">
      <alignment horizontal="right" vertical="center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6" fillId="4" borderId="1" xfId="0" applyFont="1" applyFill="1" applyBorder="1" applyAlignment="1" applyProtection="1">
      <alignment vertical="center"/>
      <protection locked="0"/>
    </xf>
    <xf numFmtId="0" fontId="42" fillId="4" borderId="1" xfId="5" applyFont="1" applyFill="1" applyBorder="1" applyAlignment="1" applyProtection="1">
      <alignment horizontal="center" vertical="center"/>
      <protection locked="0"/>
    </xf>
    <xf numFmtId="0" fontId="13" fillId="4" borderId="1" xfId="5" applyFont="1" applyFill="1" applyBorder="1" applyProtection="1">
      <protection locked="0"/>
    </xf>
    <xf numFmtId="0" fontId="43" fillId="4" borderId="1" xfId="5" applyFont="1" applyFill="1" applyBorder="1" applyProtection="1">
      <protection locked="0"/>
    </xf>
    <xf numFmtId="4" fontId="40" fillId="5" borderId="31" xfId="9" applyNumberFormat="1" applyFill="1" applyBorder="1" applyProtection="1">
      <alignment horizontal="right"/>
    </xf>
    <xf numFmtId="169" fontId="23" fillId="5" borderId="6" xfId="5" applyNumberFormat="1" applyFont="1" applyFill="1" applyBorder="1" applyProtection="1">
      <protection locked="0"/>
    </xf>
    <xf numFmtId="169" fontId="23" fillId="5" borderId="7" xfId="5" applyNumberFormat="1" applyFont="1" applyFill="1" applyBorder="1" applyProtection="1">
      <protection locked="0"/>
    </xf>
    <xf numFmtId="170" fontId="23" fillId="5" borderId="7" xfId="5" applyNumberFormat="1" applyFont="1" applyFill="1" applyBorder="1" applyProtection="1">
      <protection locked="0"/>
    </xf>
    <xf numFmtId="169" fontId="23" fillId="5" borderId="1" xfId="5" applyNumberFormat="1" applyFont="1" applyFill="1" applyBorder="1" applyProtection="1">
      <protection locked="0"/>
    </xf>
    <xf numFmtId="170" fontId="23" fillId="5" borderId="10" xfId="5" applyNumberFormat="1" applyFont="1" applyFill="1" applyBorder="1" applyProtection="1">
      <protection locked="0"/>
    </xf>
    <xf numFmtId="170" fontId="23" fillId="5" borderId="1" xfId="5" applyNumberFormat="1" applyFont="1" applyFill="1" applyBorder="1" applyProtection="1">
      <protection locked="0"/>
    </xf>
    <xf numFmtId="170" fontId="16" fillId="5" borderId="6" xfId="5" applyNumberFormat="1" applyFont="1" applyFill="1" applyBorder="1" applyProtection="1">
      <protection locked="0"/>
    </xf>
    <xf numFmtId="170" fontId="16" fillId="5" borderId="7" xfId="5" applyNumberFormat="1" applyFont="1" applyFill="1" applyBorder="1" applyProtection="1">
      <protection locked="0"/>
    </xf>
    <xf numFmtId="170" fontId="16" fillId="5" borderId="8" xfId="5" applyNumberFormat="1" applyFont="1" applyFill="1" applyBorder="1" applyProtection="1">
      <protection locked="0"/>
    </xf>
    <xf numFmtId="170" fontId="16" fillId="5" borderId="1" xfId="5" applyNumberFormat="1" applyFont="1" applyFill="1" applyBorder="1" applyProtection="1">
      <protection locked="0"/>
    </xf>
    <xf numFmtId="170" fontId="16" fillId="5" borderId="10" xfId="5" applyNumberFormat="1" applyFont="1" applyFill="1" applyBorder="1" applyProtection="1">
      <protection locked="0"/>
    </xf>
    <xf numFmtId="1" fontId="16" fillId="5" borderId="1" xfId="5" applyNumberFormat="1" applyFont="1" applyFill="1" applyBorder="1" applyAlignment="1" applyProtection="1">
      <alignment horizontal="center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 applyProtection="1">
      <alignment vertical="center"/>
      <protection locked="0"/>
    </xf>
    <xf numFmtId="4" fontId="27" fillId="0" borderId="1" xfId="5" applyNumberFormat="1" applyFont="1" applyBorder="1" applyAlignment="1" applyProtection="1">
      <alignment horizontal="right" vertical="center"/>
      <protection locked="0"/>
    </xf>
    <xf numFmtId="0" fontId="20" fillId="0" borderId="1" xfId="5" applyNumberFormat="1" applyFont="1" applyBorder="1" applyAlignment="1" applyProtection="1">
      <alignment horizontal="center" vertical="center"/>
      <protection locked="0"/>
    </xf>
    <xf numFmtId="0" fontId="15" fillId="5" borderId="0" xfId="5" applyFont="1" applyFill="1" applyAlignment="1" applyProtection="1">
      <alignment wrapText="1"/>
    </xf>
    <xf numFmtId="0" fontId="23" fillId="0" borderId="8" xfId="5" applyFont="1" applyFill="1" applyBorder="1" applyAlignment="1" applyProtection="1">
      <alignment vertical="justify"/>
      <protection locked="0"/>
    </xf>
    <xf numFmtId="0" fontId="23" fillId="0" borderId="10" xfId="5" applyFont="1" applyFill="1" applyBorder="1" applyAlignment="1" applyProtection="1">
      <alignment vertical="justify"/>
      <protection locked="0"/>
    </xf>
    <xf numFmtId="0" fontId="23" fillId="0" borderId="10" xfId="5" applyFont="1" applyBorder="1" applyAlignment="1" applyProtection="1">
      <alignment vertical="justify"/>
      <protection locked="0"/>
    </xf>
    <xf numFmtId="0" fontId="16" fillId="0" borderId="32" xfId="5" applyFont="1" applyFill="1" applyBorder="1" applyAlignment="1" applyProtection="1">
      <alignment vertical="justify"/>
      <protection locked="0"/>
    </xf>
    <xf numFmtId="0" fontId="16" fillId="0" borderId="10" xfId="5" applyFont="1" applyFill="1" applyBorder="1" applyAlignment="1" applyProtection="1">
      <alignment vertical="justify"/>
      <protection locked="0"/>
    </xf>
    <xf numFmtId="0" fontId="16" fillId="0" borderId="10" xfId="5" applyFont="1" applyBorder="1" applyAlignment="1" applyProtection="1">
      <alignment vertical="justify"/>
      <protection locked="0"/>
    </xf>
    <xf numFmtId="0" fontId="3" fillId="0" borderId="10" xfId="5" applyFont="1" applyFill="1" applyBorder="1" applyAlignment="1" applyProtection="1">
      <alignment vertical="justify"/>
      <protection locked="0"/>
    </xf>
    <xf numFmtId="0" fontId="15" fillId="0" borderId="34" xfId="5" applyFont="1" applyBorder="1" applyAlignment="1" applyProtection="1">
      <alignment horizontal="left" vertical="center" wrapText="1"/>
      <protection locked="0"/>
    </xf>
    <xf numFmtId="0" fontId="16" fillId="0" borderId="34" xfId="5" applyFont="1" applyBorder="1" applyAlignment="1" applyProtection="1">
      <alignment horizontal="left" vertical="center" wrapText="1"/>
      <protection locked="0"/>
    </xf>
    <xf numFmtId="0" fontId="15" fillId="0" borderId="1" xfId="5" applyFont="1" applyFill="1" applyBorder="1" applyProtection="1">
      <protection locked="0"/>
    </xf>
    <xf numFmtId="0" fontId="15" fillId="0" borderId="36" xfId="5" applyFont="1" applyFill="1" applyBorder="1" applyAlignment="1" applyProtection="1">
      <alignment vertical="justify"/>
      <protection locked="0"/>
    </xf>
    <xf numFmtId="0" fontId="3" fillId="5" borderId="4" xfId="5" quotePrefix="1" applyFont="1" applyFill="1" applyBorder="1" applyAlignment="1" applyProtection="1">
      <alignment horizontal="left" vertical="center" wrapText="1"/>
      <protection locked="0"/>
    </xf>
    <xf numFmtId="170" fontId="23" fillId="6" borderId="4" xfId="5" applyNumberFormat="1" applyFont="1" applyFill="1" applyBorder="1" applyProtection="1">
      <protection locked="0"/>
    </xf>
    <xf numFmtId="0" fontId="48" fillId="0" borderId="36" xfId="5" applyFont="1" applyBorder="1" applyAlignment="1" applyProtection="1">
      <alignment vertical="center"/>
      <protection locked="0"/>
    </xf>
    <xf numFmtId="1" fontId="15" fillId="5" borderId="1" xfId="5" applyNumberFormat="1" applyFont="1" applyFill="1" applyBorder="1" applyProtection="1">
      <protection locked="0"/>
    </xf>
    <xf numFmtId="1" fontId="15" fillId="6" borderId="1" xfId="5" applyNumberFormat="1" applyFont="1" applyFill="1" applyBorder="1" applyAlignment="1" applyProtection="1">
      <alignment horizontal="center"/>
      <protection locked="0"/>
    </xf>
    <xf numFmtId="1" fontId="15" fillId="6" borderId="1" xfId="5" applyNumberFormat="1" applyFont="1" applyFill="1" applyBorder="1" applyProtection="1">
      <protection locked="0"/>
    </xf>
    <xf numFmtId="172" fontId="15" fillId="6" borderId="1" xfId="5" applyNumberFormat="1" applyFont="1" applyFill="1" applyBorder="1" applyProtection="1">
      <protection locked="0"/>
    </xf>
    <xf numFmtId="0" fontId="15" fillId="0" borderId="0" xfId="5" applyFont="1" applyFill="1" applyProtection="1">
      <protection locked="0"/>
    </xf>
    <xf numFmtId="0" fontId="15" fillId="0" borderId="1" xfId="5" applyFont="1" applyFill="1" applyBorder="1" applyAlignment="1" applyProtection="1">
      <alignment horizontal="left"/>
      <protection locked="0"/>
    </xf>
    <xf numFmtId="1" fontId="15" fillId="5" borderId="1" xfId="5" applyNumberFormat="1" applyFont="1" applyFill="1" applyBorder="1" applyAlignment="1" applyProtection="1">
      <alignment horizontal="center"/>
      <protection locked="0"/>
    </xf>
    <xf numFmtId="0" fontId="15" fillId="0" borderId="0" xfId="5" applyFont="1" applyProtection="1"/>
    <xf numFmtId="0" fontId="49" fillId="0" borderId="0" xfId="5" applyFont="1" applyProtection="1"/>
    <xf numFmtId="171" fontId="47" fillId="5" borderId="1" xfId="0" applyNumberFormat="1" applyFont="1" applyFill="1" applyBorder="1" applyProtection="1">
      <protection locked="0"/>
    </xf>
    <xf numFmtId="171" fontId="47" fillId="6" borderId="1" xfId="0" applyNumberFormat="1" applyFont="1" applyFill="1" applyBorder="1" applyProtection="1">
      <protection locked="0"/>
    </xf>
    <xf numFmtId="3" fontId="7" fillId="5" borderId="1" xfId="0" applyNumberFormat="1" applyFont="1" applyFill="1" applyBorder="1" applyAlignment="1" applyProtection="1">
      <alignment horizontal="center"/>
      <protection locked="0"/>
    </xf>
    <xf numFmtId="171" fontId="3" fillId="5" borderId="1" xfId="0" applyNumberFormat="1" applyFont="1" applyFill="1" applyBorder="1" applyProtection="1">
      <protection locked="0"/>
    </xf>
    <xf numFmtId="171" fontId="3" fillId="6" borderId="1" xfId="0" applyNumberFormat="1" applyFont="1" applyFill="1" applyBorder="1" applyProtection="1">
      <protection locked="0"/>
    </xf>
    <xf numFmtId="3" fontId="47" fillId="5" borderId="1" xfId="0" applyNumberFormat="1" applyFont="1" applyFill="1" applyBorder="1" applyAlignment="1" applyProtection="1">
      <alignment horizontal="center"/>
      <protection locked="0"/>
    </xf>
    <xf numFmtId="3" fontId="3" fillId="5" borderId="1" xfId="0" applyNumberFormat="1" applyFont="1" applyFill="1" applyBorder="1" applyAlignment="1" applyProtection="1">
      <alignment horizontal="center"/>
      <protection locked="0"/>
    </xf>
    <xf numFmtId="171" fontId="8" fillId="5" borderId="1" xfId="0" applyNumberFormat="1" applyFont="1" applyFill="1" applyBorder="1" applyProtection="1">
      <protection locked="0"/>
    </xf>
    <xf numFmtId="3" fontId="8" fillId="5" borderId="1" xfId="0" applyNumberFormat="1" applyFont="1" applyFill="1" applyBorder="1" applyAlignment="1" applyProtection="1">
      <alignment horizontal="center"/>
      <protection locked="0"/>
    </xf>
    <xf numFmtId="171" fontId="3" fillId="6" borderId="1" xfId="0" applyNumberFormat="1" applyFont="1" applyFill="1" applyBorder="1" applyAlignment="1" applyProtection="1">
      <alignment horizontal="right"/>
      <protection locked="0"/>
    </xf>
    <xf numFmtId="171" fontId="3" fillId="8" borderId="1" xfId="0" applyNumberFormat="1" applyFont="1" applyFill="1" applyBorder="1" applyProtection="1">
      <protection locked="0"/>
    </xf>
    <xf numFmtId="49" fontId="3" fillId="6" borderId="14" xfId="5" applyNumberFormat="1" applyFont="1" applyFill="1" applyBorder="1" applyAlignment="1" applyProtection="1">
      <alignment horizontal="center"/>
      <protection locked="0"/>
    </xf>
    <xf numFmtId="0" fontId="3" fillId="6" borderId="2" xfId="5" applyFont="1" applyFill="1" applyBorder="1" applyAlignment="1" applyProtection="1">
      <alignment horizontal="left" vertical="center" wrapText="1"/>
      <protection locked="0"/>
    </xf>
    <xf numFmtId="171" fontId="3" fillId="6" borderId="14" xfId="5" applyNumberFormat="1" applyFont="1" applyFill="1" applyBorder="1" applyProtection="1">
      <protection locked="0"/>
    </xf>
    <xf numFmtId="171" fontId="3" fillId="6" borderId="15" xfId="5" applyNumberFormat="1" applyFont="1" applyFill="1" applyBorder="1" applyProtection="1">
      <protection locked="0"/>
    </xf>
    <xf numFmtId="0" fontId="3" fillId="6" borderId="15" xfId="5" applyFont="1" applyFill="1" applyBorder="1" applyProtection="1">
      <protection locked="0"/>
    </xf>
    <xf numFmtId="0" fontId="3" fillId="6" borderId="16" xfId="5" applyFont="1" applyFill="1" applyBorder="1" applyProtection="1">
      <protection locked="0"/>
    </xf>
    <xf numFmtId="171" fontId="3" fillId="6" borderId="3" xfId="5" applyNumberFormat="1" applyFont="1" applyFill="1" applyBorder="1" applyProtection="1">
      <protection locked="0"/>
    </xf>
    <xf numFmtId="0" fontId="16" fillId="0" borderId="31" xfId="5" applyFont="1" applyFill="1" applyBorder="1" applyAlignment="1" applyProtection="1">
      <alignment horizontal="center"/>
      <protection locked="0"/>
    </xf>
    <xf numFmtId="0" fontId="16" fillId="0" borderId="4" xfId="5" applyFont="1" applyFill="1" applyBorder="1" applyAlignment="1" applyProtection="1">
      <alignment horizontal="center"/>
      <protection locked="0"/>
    </xf>
    <xf numFmtId="0" fontId="16" fillId="0" borderId="9" xfId="5" applyFont="1" applyFill="1" applyBorder="1" applyAlignment="1" applyProtection="1">
      <alignment horizontal="center"/>
      <protection locked="0"/>
    </xf>
    <xf numFmtId="0" fontId="16" fillId="0" borderId="9" xfId="5" applyFont="1" applyBorder="1" applyAlignment="1" applyProtection="1">
      <alignment horizontal="center"/>
      <protection locked="0"/>
    </xf>
    <xf numFmtId="0" fontId="16" fillId="0" borderId="4" xfId="5" applyFont="1" applyBorder="1" applyAlignment="1" applyProtection="1">
      <alignment horizontal="center"/>
      <protection locked="0"/>
    </xf>
    <xf numFmtId="170" fontId="16" fillId="0" borderId="1" xfId="5" applyNumberFormat="1" applyFont="1" applyFill="1" applyBorder="1" applyProtection="1">
      <protection locked="0"/>
    </xf>
    <xf numFmtId="49" fontId="23" fillId="0" borderId="9" xfId="5" applyNumberFormat="1" applyFont="1" applyFill="1" applyBorder="1" applyAlignment="1" applyProtection="1">
      <alignment horizontal="center"/>
      <protection locked="0"/>
    </xf>
    <xf numFmtId="0" fontId="4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4" fontId="4" fillId="4" borderId="1" xfId="0" applyNumberFormat="1" applyFont="1" applyFill="1" applyBorder="1" applyAlignment="1" applyProtection="1">
      <alignment vertical="center" wrapText="1"/>
      <protection locked="0"/>
    </xf>
    <xf numFmtId="0" fontId="46" fillId="0" borderId="1" xfId="0" applyFont="1" applyBorder="1" applyAlignment="1">
      <alignment horizontal="center" vertical="center"/>
    </xf>
    <xf numFmtId="0" fontId="50" fillId="0" borderId="0" xfId="0" applyFont="1"/>
    <xf numFmtId="1" fontId="52" fillId="2" borderId="19" xfId="0" applyNumberFormat="1" applyFont="1" applyFill="1" applyBorder="1" applyAlignment="1">
      <alignment horizontal="center" vertical="center"/>
    </xf>
    <xf numFmtId="1" fontId="52" fillId="0" borderId="19" xfId="0" applyNumberFormat="1" applyFont="1" applyFill="1" applyBorder="1" applyAlignment="1">
      <alignment horizontal="center" vertical="center"/>
    </xf>
    <xf numFmtId="0" fontId="52" fillId="2" borderId="25" xfId="0" applyFont="1" applyFill="1" applyBorder="1" applyAlignment="1">
      <alignment horizontal="center" vertical="center" wrapText="1"/>
    </xf>
    <xf numFmtId="0" fontId="52" fillId="0" borderId="25" xfId="0" applyFont="1" applyFill="1" applyBorder="1" applyAlignment="1">
      <alignment horizontal="center" vertical="center" wrapText="1"/>
    </xf>
    <xf numFmtId="0" fontId="52" fillId="2" borderId="9" xfId="0" applyFont="1" applyFill="1" applyBorder="1" applyAlignment="1">
      <alignment horizontal="center" vertical="center" wrapText="1"/>
    </xf>
    <xf numFmtId="4" fontId="52" fillId="2" borderId="1" xfId="0" applyNumberFormat="1" applyFont="1" applyFill="1" applyBorder="1" applyAlignment="1">
      <alignment horizontal="center" vertical="center"/>
    </xf>
    <xf numFmtId="4" fontId="52" fillId="2" borderId="1" xfId="0" applyNumberFormat="1" applyFont="1" applyFill="1" applyBorder="1" applyAlignment="1">
      <alignment horizontal="center" vertical="center" wrapText="1"/>
    </xf>
    <xf numFmtId="1" fontId="52" fillId="2" borderId="1" xfId="0" applyNumberFormat="1" applyFont="1" applyFill="1" applyBorder="1" applyAlignment="1">
      <alignment horizontal="center" vertical="center" wrapText="1"/>
    </xf>
    <xf numFmtId="10" fontId="52" fillId="2" borderId="10" xfId="1" applyNumberFormat="1" applyFont="1" applyFill="1" applyBorder="1" applyAlignment="1">
      <alignment horizontal="center" vertical="center"/>
    </xf>
    <xf numFmtId="0" fontId="50" fillId="0" borderId="11" xfId="0" applyFont="1" applyBorder="1" applyAlignment="1">
      <alignment horizontal="center"/>
    </xf>
    <xf numFmtId="0" fontId="50" fillId="0" borderId="12" xfId="0" applyFont="1" applyBorder="1" applyAlignment="1">
      <alignment horizontal="center"/>
    </xf>
    <xf numFmtId="0" fontId="50" fillId="0" borderId="23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50" fillId="0" borderId="26" xfId="0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52" fillId="2" borderId="9" xfId="0" applyFont="1" applyFill="1" applyBorder="1" applyAlignment="1">
      <alignment horizontal="center"/>
    </xf>
    <xf numFmtId="0" fontId="52" fillId="2" borderId="1" xfId="0" applyFont="1" applyFill="1" applyBorder="1" applyAlignment="1">
      <alignment wrapText="1"/>
    </xf>
    <xf numFmtId="0" fontId="52" fillId="2" borderId="4" xfId="0" applyFont="1" applyFill="1" applyBorder="1" applyAlignment="1">
      <alignment horizontal="center" vertical="center"/>
    </xf>
    <xf numFmtId="10" fontId="52" fillId="2" borderId="9" xfId="0" applyNumberFormat="1" applyFont="1" applyFill="1" applyBorder="1"/>
    <xf numFmtId="10" fontId="52" fillId="2" borderId="1" xfId="0" applyNumberFormat="1" applyFont="1" applyFill="1" applyBorder="1"/>
    <xf numFmtId="4" fontId="54" fillId="2" borderId="1" xfId="0" applyNumberFormat="1" applyFont="1" applyFill="1" applyBorder="1" applyAlignment="1">
      <alignment horizontal="center"/>
    </xf>
    <xf numFmtId="10" fontId="50" fillId="0" borderId="25" xfId="0" applyNumberFormat="1" applyFont="1" applyBorder="1"/>
    <xf numFmtId="10" fontId="50" fillId="0" borderId="5" xfId="0" applyNumberFormat="1" applyFont="1" applyBorder="1"/>
    <xf numFmtId="10" fontId="50" fillId="0" borderId="1" xfId="0" applyNumberFormat="1" applyFont="1" applyBorder="1"/>
    <xf numFmtId="4" fontId="54" fillId="0" borderId="1" xfId="0" applyNumberFormat="1" applyFont="1" applyBorder="1"/>
    <xf numFmtId="10" fontId="54" fillId="0" borderId="10" xfId="0" applyNumberFormat="1" applyFont="1" applyBorder="1"/>
    <xf numFmtId="10" fontId="50" fillId="0" borderId="25" xfId="0" applyNumberFormat="1" applyFont="1" applyFill="1" applyBorder="1"/>
    <xf numFmtId="167" fontId="52" fillId="2" borderId="9" xfId="0" applyNumberFormat="1" applyFont="1" applyFill="1" applyBorder="1"/>
    <xf numFmtId="167" fontId="52" fillId="2" borderId="1" xfId="0" applyNumberFormat="1" applyFont="1" applyFill="1" applyBorder="1"/>
    <xf numFmtId="167" fontId="52" fillId="2" borderId="25" xfId="0" applyNumberFormat="1" applyFont="1" applyFill="1" applyBorder="1"/>
    <xf numFmtId="167" fontId="52" fillId="2" borderId="5" xfId="0" applyNumberFormat="1" applyFont="1" applyFill="1" applyBorder="1"/>
    <xf numFmtId="167" fontId="52" fillId="0" borderId="25" xfId="0" applyNumberFormat="1" applyFont="1" applyFill="1" applyBorder="1"/>
    <xf numFmtId="4" fontId="52" fillId="2" borderId="9" xfId="0" applyNumberFormat="1" applyFont="1" applyFill="1" applyBorder="1"/>
    <xf numFmtId="4" fontId="52" fillId="2" borderId="1" xfId="0" applyNumberFormat="1" applyFont="1" applyFill="1" applyBorder="1"/>
    <xf numFmtId="4" fontId="50" fillId="0" borderId="25" xfId="0" applyNumberFormat="1" applyFont="1" applyBorder="1"/>
    <xf numFmtId="4" fontId="50" fillId="0" borderId="5" xfId="0" applyNumberFormat="1" applyFont="1" applyBorder="1"/>
    <xf numFmtId="4" fontId="50" fillId="0" borderId="1" xfId="0" applyNumberFormat="1" applyFont="1" applyBorder="1"/>
    <xf numFmtId="4" fontId="50" fillId="0" borderId="25" xfId="0" applyNumberFormat="1" applyFont="1" applyFill="1" applyBorder="1"/>
    <xf numFmtId="10" fontId="54" fillId="2" borderId="9" xfId="1" applyNumberFormat="1" applyFont="1" applyFill="1" applyBorder="1"/>
    <xf numFmtId="10" fontId="54" fillId="2" borderId="1" xfId="1" applyNumberFormat="1" applyFont="1" applyFill="1" applyBorder="1"/>
    <xf numFmtId="10" fontId="54" fillId="0" borderId="25" xfId="1" applyNumberFormat="1" applyFont="1" applyBorder="1"/>
    <xf numFmtId="10" fontId="54" fillId="0" borderId="5" xfId="1" applyNumberFormat="1" applyFont="1" applyBorder="1"/>
    <xf numFmtId="10" fontId="54" fillId="0" borderId="1" xfId="1" applyNumberFormat="1" applyFont="1" applyBorder="1"/>
    <xf numFmtId="4" fontId="54" fillId="0" borderId="1" xfId="1" applyNumberFormat="1" applyFont="1" applyBorder="1"/>
    <xf numFmtId="10" fontId="54" fillId="0" borderId="25" xfId="1" applyNumberFormat="1" applyFont="1" applyFill="1" applyBorder="1"/>
    <xf numFmtId="4" fontId="52" fillId="2" borderId="25" xfId="0" applyNumberFormat="1" applyFont="1" applyFill="1" applyBorder="1"/>
    <xf numFmtId="4" fontId="52" fillId="2" borderId="5" xfId="0" applyNumberFormat="1" applyFont="1" applyFill="1" applyBorder="1"/>
    <xf numFmtId="4" fontId="52" fillId="0" borderId="25" xfId="0" applyNumberFormat="1" applyFont="1" applyFill="1" applyBorder="1"/>
    <xf numFmtId="0" fontId="52" fillId="2" borderId="11" xfId="0" applyFont="1" applyFill="1" applyBorder="1" applyAlignment="1">
      <alignment horizontal="center"/>
    </xf>
    <xf numFmtId="0" fontId="52" fillId="2" borderId="12" xfId="0" applyFont="1" applyFill="1" applyBorder="1" applyAlignment="1">
      <alignment wrapText="1"/>
    </xf>
    <xf numFmtId="0" fontId="52" fillId="2" borderId="23" xfId="0" applyFont="1" applyFill="1" applyBorder="1" applyAlignment="1">
      <alignment horizontal="center" vertical="center"/>
    </xf>
    <xf numFmtId="168" fontId="54" fillId="2" borderId="11" xfId="0" applyNumberFormat="1" applyFont="1" applyFill="1" applyBorder="1"/>
    <xf numFmtId="168" fontId="54" fillId="2" borderId="12" xfId="0" applyNumberFormat="1" applyFont="1" applyFill="1" applyBorder="1"/>
    <xf numFmtId="4" fontId="54" fillId="2" borderId="12" xfId="0" applyNumberFormat="1" applyFont="1" applyFill="1" applyBorder="1" applyAlignment="1">
      <alignment horizontal="center"/>
    </xf>
    <xf numFmtId="168" fontId="54" fillId="2" borderId="26" xfId="0" applyNumberFormat="1" applyFont="1" applyFill="1" applyBorder="1"/>
    <xf numFmtId="168" fontId="54" fillId="2" borderId="21" xfId="0" applyNumberFormat="1" applyFont="1" applyFill="1" applyBorder="1"/>
    <xf numFmtId="4" fontId="54" fillId="0" borderId="12" xfId="0" applyNumberFormat="1" applyFont="1" applyBorder="1"/>
    <xf numFmtId="10" fontId="54" fillId="0" borderId="13" xfId="0" applyNumberFormat="1" applyFont="1" applyBorder="1"/>
    <xf numFmtId="168" fontId="54" fillId="0" borderId="26" xfId="0" applyNumberFormat="1" applyFont="1" applyFill="1" applyBorder="1"/>
    <xf numFmtId="4" fontId="54" fillId="2" borderId="9" xfId="0" applyNumberFormat="1" applyFont="1" applyFill="1" applyBorder="1"/>
    <xf numFmtId="4" fontId="54" fillId="2" borderId="1" xfId="0" applyNumberFormat="1" applyFont="1" applyFill="1" applyBorder="1"/>
    <xf numFmtId="4" fontId="54" fillId="2" borderId="25" xfId="0" applyNumberFormat="1" applyFont="1" applyFill="1" applyBorder="1"/>
    <xf numFmtId="4" fontId="54" fillId="2" borderId="5" xfId="0" applyNumberFormat="1" applyFont="1" applyFill="1" applyBorder="1"/>
    <xf numFmtId="10" fontId="54" fillId="2" borderId="10" xfId="0" applyNumberFormat="1" applyFont="1" applyFill="1" applyBorder="1"/>
    <xf numFmtId="4" fontId="54" fillId="0" borderId="25" xfId="0" applyNumberFormat="1" applyFont="1" applyFill="1" applyBorder="1"/>
    <xf numFmtId="0" fontId="55" fillId="2" borderId="9" xfId="0" applyFont="1" applyFill="1" applyBorder="1" applyAlignment="1">
      <alignment horizontal="center"/>
    </xf>
    <xf numFmtId="0" fontId="55" fillId="2" borderId="1" xfId="0" applyFont="1" applyFill="1" applyBorder="1" applyAlignment="1">
      <alignment wrapText="1"/>
    </xf>
    <xf numFmtId="0" fontId="55" fillId="2" borderId="4" xfId="0" applyFont="1" applyFill="1" applyBorder="1" applyAlignment="1">
      <alignment horizontal="center" vertical="center"/>
    </xf>
    <xf numFmtId="4" fontId="55" fillId="4" borderId="9" xfId="0" applyNumberFormat="1" applyFont="1" applyFill="1" applyBorder="1" applyProtection="1">
      <protection locked="0"/>
    </xf>
    <xf numFmtId="4" fontId="50" fillId="4" borderId="1" xfId="0" applyNumberFormat="1" applyFont="1" applyFill="1" applyBorder="1" applyProtection="1">
      <protection locked="0"/>
    </xf>
    <xf numFmtId="4" fontId="54" fillId="0" borderId="1" xfId="0" applyNumberFormat="1" applyFont="1" applyBorder="1" applyProtection="1">
      <protection locked="0"/>
    </xf>
    <xf numFmtId="4" fontId="50" fillId="4" borderId="25" xfId="0" applyNumberFormat="1" applyFont="1" applyFill="1" applyBorder="1" applyProtection="1">
      <protection locked="0"/>
    </xf>
    <xf numFmtId="4" fontId="50" fillId="4" borderId="5" xfId="0" applyNumberFormat="1" applyFont="1" applyFill="1" applyBorder="1" applyProtection="1">
      <protection locked="0"/>
    </xf>
    <xf numFmtId="0" fontId="55" fillId="2" borderId="1" xfId="0" applyFont="1" applyFill="1" applyBorder="1" applyAlignment="1">
      <alignment horizontal="right" wrapText="1"/>
    </xf>
    <xf numFmtId="4" fontId="56" fillId="2" borderId="9" xfId="0" applyNumberFormat="1" applyFont="1" applyFill="1" applyBorder="1"/>
    <xf numFmtId="4" fontId="56" fillId="2" borderId="1" xfId="0" applyNumberFormat="1" applyFont="1" applyFill="1" applyBorder="1"/>
    <xf numFmtId="4" fontId="56" fillId="2" borderId="25" xfId="0" applyNumberFormat="1" applyFont="1" applyFill="1" applyBorder="1"/>
    <xf numFmtId="4" fontId="56" fillId="2" borderId="5" xfId="0" applyNumberFormat="1" applyFont="1" applyFill="1" applyBorder="1"/>
    <xf numFmtId="10" fontId="56" fillId="2" borderId="10" xfId="0" applyNumberFormat="1" applyFont="1" applyFill="1" applyBorder="1"/>
    <xf numFmtId="4" fontId="56" fillId="0" borderId="25" xfId="0" applyNumberFormat="1" applyFont="1" applyFill="1" applyBorder="1"/>
    <xf numFmtId="0" fontId="52" fillId="2" borderId="1" xfId="0" applyFont="1" applyFill="1" applyBorder="1" applyAlignment="1">
      <alignment horizontal="right" wrapText="1"/>
    </xf>
    <xf numFmtId="4" fontId="52" fillId="4" borderId="9" xfId="0" applyNumberFormat="1" applyFont="1" applyFill="1" applyBorder="1" applyProtection="1">
      <protection locked="0"/>
    </xf>
    <xf numFmtId="4" fontId="54" fillId="0" borderId="1" xfId="0" applyNumberFormat="1" applyFont="1" applyFill="1" applyBorder="1" applyProtection="1"/>
    <xf numFmtId="4" fontId="54" fillId="0" borderId="1" xfId="0" applyNumberFormat="1" applyFont="1" applyBorder="1" applyProtection="1"/>
    <xf numFmtId="0" fontId="57" fillId="2" borderId="23" xfId="0" applyFont="1" applyFill="1" applyBorder="1" applyAlignment="1">
      <alignment horizontal="center" vertical="center"/>
    </xf>
    <xf numFmtId="4" fontId="58" fillId="2" borderId="11" xfId="0" applyNumberFormat="1" applyFont="1" applyFill="1" applyBorder="1"/>
    <xf numFmtId="4" fontId="58" fillId="2" borderId="12" xfId="0" applyNumberFormat="1" applyFont="1" applyFill="1" applyBorder="1"/>
    <xf numFmtId="4" fontId="58" fillId="2" borderId="26" xfId="0" applyNumberFormat="1" applyFont="1" applyFill="1" applyBorder="1"/>
    <xf numFmtId="4" fontId="58" fillId="2" borderId="21" xfId="0" applyNumberFormat="1" applyFont="1" applyFill="1" applyBorder="1"/>
    <xf numFmtId="10" fontId="58" fillId="2" borderId="13" xfId="0" applyNumberFormat="1" applyFont="1" applyFill="1" applyBorder="1"/>
    <xf numFmtId="4" fontId="58" fillId="0" borderId="26" xfId="0" applyNumberFormat="1" applyFont="1" applyFill="1" applyBorder="1"/>
    <xf numFmtId="0" fontId="52" fillId="2" borderId="9" xfId="0" applyFont="1" applyFill="1" applyBorder="1" applyAlignment="1">
      <alignment horizontal="right"/>
    </xf>
    <xf numFmtId="4" fontId="50" fillId="4" borderId="9" xfId="0" applyNumberFormat="1" applyFont="1" applyFill="1" applyBorder="1" applyProtection="1">
      <protection locked="0"/>
    </xf>
    <xf numFmtId="4" fontId="54" fillId="0" borderId="5" xfId="0" applyNumberFormat="1" applyFont="1" applyFill="1" applyBorder="1"/>
    <xf numFmtId="4" fontId="54" fillId="0" borderId="1" xfId="0" applyNumberFormat="1" applyFont="1" applyFill="1" applyBorder="1"/>
    <xf numFmtId="0" fontId="52" fillId="2" borderId="1" xfId="0" applyFont="1" applyFill="1" applyBorder="1" applyAlignment="1">
      <alignment horizontal="left" wrapText="1"/>
    </xf>
    <xf numFmtId="4" fontId="54" fillId="0" borderId="9" xfId="0" applyNumberFormat="1" applyFont="1" applyBorder="1"/>
    <xf numFmtId="4" fontId="54" fillId="0" borderId="25" xfId="0" applyNumberFormat="1" applyFont="1" applyBorder="1"/>
    <xf numFmtId="4" fontId="54" fillId="0" borderId="5" xfId="0" applyNumberFormat="1" applyFont="1" applyBorder="1"/>
    <xf numFmtId="4" fontId="59" fillId="4" borderId="9" xfId="0" applyNumberFormat="1" applyFont="1" applyFill="1" applyBorder="1" applyProtection="1">
      <protection locked="0"/>
    </xf>
    <xf numFmtId="4" fontId="59" fillId="4" borderId="1" xfId="0" applyNumberFormat="1" applyFont="1" applyFill="1" applyBorder="1" applyProtection="1">
      <protection locked="0"/>
    </xf>
    <xf numFmtId="4" fontId="56" fillId="0" borderId="1" xfId="0" applyNumberFormat="1" applyFont="1" applyBorder="1" applyProtection="1">
      <protection locked="0"/>
    </xf>
    <xf numFmtId="4" fontId="59" fillId="4" borderId="25" xfId="0" applyNumberFormat="1" applyFont="1" applyFill="1" applyBorder="1" applyProtection="1">
      <protection locked="0"/>
    </xf>
    <xf numFmtId="4" fontId="59" fillId="4" borderId="5" xfId="0" applyNumberFormat="1" applyFont="1" applyFill="1" applyBorder="1" applyProtection="1">
      <protection locked="0"/>
    </xf>
    <xf numFmtId="4" fontId="56" fillId="0" borderId="1" xfId="0" applyNumberFormat="1" applyFont="1" applyBorder="1"/>
    <xf numFmtId="10" fontId="56" fillId="0" borderId="10" xfId="0" applyNumberFormat="1" applyFont="1" applyBorder="1"/>
    <xf numFmtId="4" fontId="59" fillId="0" borderId="25" xfId="0" applyNumberFormat="1" applyFont="1" applyFill="1" applyBorder="1"/>
    <xf numFmtId="0" fontId="59" fillId="0" borderId="0" xfId="0" applyFont="1"/>
    <xf numFmtId="4" fontId="54" fillId="0" borderId="9" xfId="0" applyNumberFormat="1" applyFont="1" applyBorder="1" applyProtection="1">
      <protection locked="0"/>
    </xf>
    <xf numFmtId="4" fontId="54" fillId="0" borderId="5" xfId="0" applyNumberFormat="1" applyFont="1" applyBorder="1" applyProtection="1">
      <protection locked="0"/>
    </xf>
    <xf numFmtId="4" fontId="54" fillId="2" borderId="1" xfId="1" applyNumberFormat="1" applyFont="1" applyFill="1" applyBorder="1"/>
    <xf numFmtId="10" fontId="54" fillId="2" borderId="25" xfId="1" applyNumberFormat="1" applyFont="1" applyFill="1" applyBorder="1"/>
    <xf numFmtId="10" fontId="54" fillId="2" borderId="5" xfId="1" applyNumberFormat="1" applyFont="1" applyFill="1" applyBorder="1"/>
    <xf numFmtId="10" fontId="54" fillId="2" borderId="10" xfId="1" applyNumberFormat="1" applyFont="1" applyFill="1" applyBorder="1"/>
    <xf numFmtId="0" fontId="57" fillId="2" borderId="2" xfId="0" applyFont="1" applyFill="1" applyBorder="1" applyAlignment="1">
      <alignment horizontal="center" vertical="center"/>
    </xf>
    <xf numFmtId="4" fontId="58" fillId="0" borderId="14" xfId="0" applyNumberFormat="1" applyFont="1" applyBorder="1"/>
    <xf numFmtId="4" fontId="58" fillId="0" borderId="15" xfId="0" applyNumberFormat="1" applyFont="1" applyBorder="1"/>
    <xf numFmtId="4" fontId="58" fillId="0" borderId="27" xfId="0" applyNumberFormat="1" applyFont="1" applyBorder="1"/>
    <xf numFmtId="4" fontId="58" fillId="0" borderId="3" xfId="0" applyNumberFormat="1" applyFont="1" applyBorder="1"/>
    <xf numFmtId="10" fontId="58" fillId="0" borderId="16" xfId="0" applyNumberFormat="1" applyFont="1" applyBorder="1"/>
    <xf numFmtId="4" fontId="58" fillId="0" borderId="27" xfId="0" applyNumberFormat="1" applyFont="1" applyFill="1" applyBorder="1"/>
    <xf numFmtId="0" fontId="53" fillId="0" borderId="0" xfId="0" applyFont="1"/>
    <xf numFmtId="0" fontId="50" fillId="0" borderId="11" xfId="0" applyFont="1" applyBorder="1"/>
    <xf numFmtId="0" fontId="50" fillId="0" borderId="12" xfId="0" applyFont="1" applyBorder="1" applyAlignment="1">
      <alignment wrapText="1"/>
    </xf>
    <xf numFmtId="4" fontId="50" fillId="4" borderId="11" xfId="0" applyNumberFormat="1" applyFont="1" applyFill="1" applyBorder="1" applyProtection="1">
      <protection locked="0"/>
    </xf>
    <xf numFmtId="4" fontId="50" fillId="4" borderId="12" xfId="0" applyNumberFormat="1" applyFont="1" applyFill="1" applyBorder="1" applyProtection="1">
      <protection locked="0"/>
    </xf>
    <xf numFmtId="4" fontId="50" fillId="4" borderId="26" xfId="0" applyNumberFormat="1" applyFont="1" applyFill="1" applyBorder="1" applyProtection="1">
      <protection locked="0"/>
    </xf>
    <xf numFmtId="4" fontId="54" fillId="0" borderId="21" xfId="0" applyNumberFormat="1" applyFont="1" applyFill="1" applyBorder="1" applyProtection="1">
      <protection locked="0"/>
    </xf>
    <xf numFmtId="4" fontId="54" fillId="2" borderId="12" xfId="0" applyNumberFormat="1" applyFont="1" applyFill="1" applyBorder="1"/>
    <xf numFmtId="4" fontId="50" fillId="0" borderId="26" xfId="0" applyNumberFormat="1" applyFont="1" applyFill="1" applyBorder="1"/>
    <xf numFmtId="16" fontId="50" fillId="0" borderId="9" xfId="0" applyNumberFormat="1" applyFont="1" applyBorder="1" applyAlignment="1">
      <alignment horizontal="right"/>
    </xf>
    <xf numFmtId="0" fontId="50" fillId="0" borderId="1" xfId="0" applyFont="1" applyBorder="1"/>
    <xf numFmtId="0" fontId="50" fillId="0" borderId="4" xfId="0" applyFont="1" applyBorder="1" applyAlignment="1">
      <alignment horizontal="center" vertical="center"/>
    </xf>
    <xf numFmtId="169" fontId="54" fillId="2" borderId="1" xfId="0" applyNumberFormat="1" applyFont="1" applyFill="1" applyBorder="1"/>
    <xf numFmtId="0" fontId="50" fillId="0" borderId="9" xfId="0" applyFont="1" applyBorder="1" applyAlignment="1">
      <alignment horizontal="right"/>
    </xf>
    <xf numFmtId="4" fontId="58" fillId="0" borderId="11" xfId="0" applyNumberFormat="1" applyFont="1" applyBorder="1"/>
    <xf numFmtId="4" fontId="58" fillId="0" borderId="12" xfId="0" applyNumberFormat="1" applyFont="1" applyBorder="1"/>
    <xf numFmtId="4" fontId="58" fillId="0" borderId="26" xfId="0" applyNumberFormat="1" applyFont="1" applyBorder="1"/>
    <xf numFmtId="4" fontId="58" fillId="0" borderId="21" xfId="0" applyNumberFormat="1" applyFont="1" applyBorder="1"/>
    <xf numFmtId="10" fontId="58" fillId="0" borderId="13" xfId="0" applyNumberFormat="1" applyFont="1" applyBorder="1"/>
    <xf numFmtId="0" fontId="53" fillId="0" borderId="6" xfId="0" applyFont="1" applyBorder="1" applyAlignment="1">
      <alignment horizontal="center" wrapText="1"/>
    </xf>
    <xf numFmtId="0" fontId="53" fillId="0" borderId="7" xfId="0" applyFont="1" applyBorder="1" applyAlignment="1">
      <alignment horizontal="left" wrapText="1"/>
    </xf>
    <xf numFmtId="0" fontId="57" fillId="2" borderId="22" xfId="0" applyFont="1" applyFill="1" applyBorder="1" applyAlignment="1">
      <alignment horizontal="center" vertical="center"/>
    </xf>
    <xf numFmtId="4" fontId="58" fillId="0" borderId="6" xfId="0" applyNumberFormat="1" applyFont="1" applyBorder="1"/>
    <xf numFmtId="4" fontId="58" fillId="0" borderId="7" xfId="0" applyNumberFormat="1" applyFont="1" applyBorder="1"/>
    <xf numFmtId="4" fontId="58" fillId="0" borderId="19" xfId="0" applyNumberFormat="1" applyFont="1" applyBorder="1"/>
    <xf numFmtId="4" fontId="58" fillId="0" borderId="24" xfId="0" applyNumberFormat="1" applyFont="1" applyBorder="1"/>
    <xf numFmtId="10" fontId="58" fillId="0" borderId="8" xfId="0" applyNumberFormat="1" applyFont="1" applyBorder="1"/>
    <xf numFmtId="4" fontId="58" fillId="0" borderId="19" xfId="0" applyNumberFormat="1" applyFont="1" applyFill="1" applyBorder="1"/>
    <xf numFmtId="0" fontId="53" fillId="0" borderId="11" xfId="0" applyFont="1" applyBorder="1" applyAlignment="1">
      <alignment horizontal="center" wrapText="1"/>
    </xf>
    <xf numFmtId="0" fontId="53" fillId="0" borderId="12" xfId="0" applyFont="1" applyBorder="1" applyAlignment="1">
      <alignment horizontal="left" wrapText="1"/>
    </xf>
    <xf numFmtId="0" fontId="53" fillId="0" borderId="20" xfId="0" applyFont="1" applyBorder="1" applyAlignment="1">
      <alignment horizontal="right"/>
    </xf>
    <xf numFmtId="0" fontId="53" fillId="0" borderId="21" xfId="0" applyFont="1" applyBorder="1" applyAlignment="1">
      <alignment horizontal="left"/>
    </xf>
    <xf numFmtId="0" fontId="53" fillId="0" borderId="0" xfId="0" applyFont="1" applyAlignment="1">
      <alignment horizontal="right"/>
    </xf>
    <xf numFmtId="0" fontId="53" fillId="0" borderId="20" xfId="0" applyFont="1" applyBorder="1" applyAlignment="1">
      <alignment horizontal="left" wrapText="1"/>
    </xf>
    <xf numFmtId="0" fontId="53" fillId="0" borderId="6" xfId="0" applyFont="1" applyBorder="1" applyAlignment="1">
      <alignment horizontal="right"/>
    </xf>
    <xf numFmtId="0" fontId="53" fillId="0" borderId="7" xfId="0" applyFont="1" applyBorder="1"/>
    <xf numFmtId="0" fontId="53" fillId="0" borderId="11" xfId="0" applyFont="1" applyBorder="1" applyAlignment="1">
      <alignment horizontal="right"/>
    </xf>
    <xf numFmtId="0" fontId="53" fillId="0" borderId="12" xfId="0" applyFont="1" applyBorder="1"/>
    <xf numFmtId="0" fontId="50" fillId="0" borderId="0" xfId="0" applyFont="1" applyAlignment="1">
      <alignment horizontal="center" vertical="center"/>
    </xf>
    <xf numFmtId="4" fontId="50" fillId="0" borderId="0" xfId="0" applyNumberFormat="1" applyFont="1"/>
    <xf numFmtId="10" fontId="50" fillId="0" borderId="0" xfId="0" applyNumberFormat="1" applyFont="1"/>
    <xf numFmtId="0" fontId="50" fillId="0" borderId="0" xfId="0" applyFont="1" applyFill="1"/>
    <xf numFmtId="0" fontId="60" fillId="0" borderId="0" xfId="0" applyFont="1"/>
    <xf numFmtId="0" fontId="60" fillId="0" borderId="0" xfId="0" applyFont="1" applyFill="1" applyAlignment="1">
      <alignment horizontal="right"/>
    </xf>
    <xf numFmtId="0" fontId="60" fillId="0" borderId="1" xfId="0" applyFont="1" applyBorder="1"/>
    <xf numFmtId="0" fontId="63" fillId="0" borderId="1" xfId="0" applyFont="1" applyFill="1" applyBorder="1" applyProtection="1"/>
    <xf numFmtId="0" fontId="60" fillId="4" borderId="1" xfId="0" applyFont="1" applyFill="1" applyBorder="1" applyProtection="1">
      <protection locked="0"/>
    </xf>
    <xf numFmtId="14" fontId="60" fillId="0" borderId="0" xfId="0" applyNumberFormat="1" applyFont="1"/>
    <xf numFmtId="10" fontId="60" fillId="4" borderId="1" xfId="0" applyNumberFormat="1" applyFont="1" applyFill="1" applyBorder="1" applyProtection="1">
      <protection locked="0"/>
    </xf>
    <xf numFmtId="10" fontId="60" fillId="4" borderId="1" xfId="0" applyNumberFormat="1" applyFont="1" applyFill="1" applyBorder="1" applyAlignment="1" applyProtection="1">
      <alignment horizontal="right" vertical="center"/>
      <protection locked="0"/>
    </xf>
    <xf numFmtId="0" fontId="60" fillId="0" borderId="0" xfId="0" applyFont="1" applyFill="1"/>
    <xf numFmtId="4" fontId="4" fillId="4" borderId="1" xfId="0" applyNumberFormat="1" applyFont="1" applyFill="1" applyBorder="1" applyAlignment="1" applyProtection="1">
      <alignment wrapText="1"/>
      <protection locked="0"/>
    </xf>
    <xf numFmtId="4" fontId="59" fillId="4" borderId="1" xfId="0" applyNumberFormat="1" applyFont="1" applyFill="1" applyBorder="1" applyAlignment="1" applyProtection="1">
      <alignment wrapText="1"/>
      <protection locked="0"/>
    </xf>
    <xf numFmtId="4" fontId="5" fillId="0" borderId="1" xfId="0" applyNumberFormat="1" applyFont="1" applyFill="1" applyBorder="1" applyAlignment="1">
      <alignment wrapText="1"/>
    </xf>
    <xf numFmtId="0" fontId="64" fillId="0" borderId="0" xfId="13" applyFont="1"/>
    <xf numFmtId="4" fontId="64" fillId="0" borderId="0" xfId="13" applyNumberFormat="1" applyFont="1"/>
    <xf numFmtId="0" fontId="64" fillId="0" borderId="0" xfId="13" applyFont="1" applyAlignment="1">
      <alignment horizontal="left"/>
    </xf>
    <xf numFmtId="0" fontId="64" fillId="0" borderId="0" xfId="13" applyNumberFormat="1" applyFont="1" applyAlignment="1">
      <alignment horizontal="left" wrapText="1"/>
    </xf>
    <xf numFmtId="14" fontId="64" fillId="0" borderId="0" xfId="13" applyNumberFormat="1" applyFont="1" applyAlignment="1">
      <alignment horizontal="left"/>
    </xf>
    <xf numFmtId="43" fontId="64" fillId="0" borderId="0" xfId="13" applyNumberFormat="1" applyFont="1" applyAlignment="1">
      <alignment horizontal="left" wrapText="1"/>
    </xf>
    <xf numFmtId="4" fontId="11" fillId="4" borderId="1" xfId="0" applyNumberFormat="1" applyFont="1" applyFill="1" applyBorder="1" applyAlignment="1" applyProtection="1">
      <alignment wrapText="1"/>
      <protection locked="0"/>
    </xf>
    <xf numFmtId="4" fontId="5" fillId="0" borderId="1" xfId="0" applyNumberFormat="1" applyFont="1" applyBorder="1" applyAlignment="1">
      <alignment wrapText="1"/>
    </xf>
    <xf numFmtId="4" fontId="5" fillId="2" borderId="12" xfId="0" applyNumberFormat="1" applyFont="1" applyFill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0" fontId="50" fillId="0" borderId="12" xfId="0" applyFont="1" applyBorder="1" applyAlignment="1">
      <alignment horizontal="center" wrapText="1"/>
    </xf>
    <xf numFmtId="10" fontId="52" fillId="2" borderId="1" xfId="0" applyNumberFormat="1" applyFont="1" applyFill="1" applyBorder="1" applyAlignment="1">
      <alignment wrapText="1"/>
    </xf>
    <xf numFmtId="167" fontId="52" fillId="2" borderId="1" xfId="0" applyNumberFormat="1" applyFont="1" applyFill="1" applyBorder="1" applyAlignment="1">
      <alignment wrapText="1"/>
    </xf>
    <xf numFmtId="4" fontId="52" fillId="2" borderId="1" xfId="0" applyNumberFormat="1" applyFont="1" applyFill="1" applyBorder="1" applyAlignment="1">
      <alignment wrapText="1"/>
    </xf>
    <xf numFmtId="10" fontId="54" fillId="2" borderId="1" xfId="1" applyNumberFormat="1" applyFont="1" applyFill="1" applyBorder="1" applyAlignment="1">
      <alignment wrapText="1"/>
    </xf>
    <xf numFmtId="168" fontId="54" fillId="2" borderId="12" xfId="0" applyNumberFormat="1" applyFont="1" applyFill="1" applyBorder="1" applyAlignment="1">
      <alignment wrapText="1"/>
    </xf>
    <xf numFmtId="4" fontId="54" fillId="2" borderId="1" xfId="0" applyNumberFormat="1" applyFont="1" applyFill="1" applyBorder="1" applyAlignment="1">
      <alignment wrapText="1"/>
    </xf>
    <xf numFmtId="4" fontId="50" fillId="4" borderId="1" xfId="0" applyNumberFormat="1" applyFont="1" applyFill="1" applyBorder="1" applyAlignment="1" applyProtection="1">
      <alignment wrapText="1"/>
      <protection locked="0"/>
    </xf>
    <xf numFmtId="4" fontId="56" fillId="2" borderId="1" xfId="0" applyNumberFormat="1" applyFont="1" applyFill="1" applyBorder="1" applyAlignment="1">
      <alignment wrapText="1"/>
    </xf>
    <xf numFmtId="4" fontId="54" fillId="0" borderId="1" xfId="0" applyNumberFormat="1" applyFont="1" applyFill="1" applyBorder="1" applyAlignment="1" applyProtection="1">
      <alignment wrapText="1"/>
    </xf>
    <xf numFmtId="4" fontId="58" fillId="2" borderId="12" xfId="0" applyNumberFormat="1" applyFont="1" applyFill="1" applyBorder="1" applyAlignment="1">
      <alignment wrapText="1"/>
    </xf>
    <xf numFmtId="4" fontId="54" fillId="0" borderId="1" xfId="0" applyNumberFormat="1" applyFont="1" applyBorder="1" applyAlignment="1">
      <alignment wrapText="1"/>
    </xf>
    <xf numFmtId="4" fontId="54" fillId="0" borderId="5" xfId="0" applyNumberFormat="1" applyFont="1" applyBorder="1" applyAlignment="1" applyProtection="1">
      <alignment wrapText="1"/>
      <protection locked="0"/>
    </xf>
    <xf numFmtId="4" fontId="54" fillId="0" borderId="5" xfId="0" applyNumberFormat="1" applyFont="1" applyBorder="1" applyAlignment="1">
      <alignment wrapText="1"/>
    </xf>
    <xf numFmtId="4" fontId="58" fillId="0" borderId="15" xfId="0" applyNumberFormat="1" applyFont="1" applyBorder="1" applyAlignment="1">
      <alignment wrapText="1"/>
    </xf>
    <xf numFmtId="4" fontId="50" fillId="4" borderId="12" xfId="0" applyNumberFormat="1" applyFont="1" applyFill="1" applyBorder="1" applyAlignment="1" applyProtection="1">
      <alignment wrapText="1"/>
      <protection locked="0"/>
    </xf>
    <xf numFmtId="4" fontId="58" fillId="0" borderId="12" xfId="0" applyNumberFormat="1" applyFont="1" applyBorder="1" applyAlignment="1">
      <alignment wrapText="1"/>
    </xf>
    <xf numFmtId="4" fontId="58" fillId="0" borderId="7" xfId="0" applyNumberFormat="1" applyFont="1" applyBorder="1" applyAlignment="1">
      <alignment wrapText="1"/>
    </xf>
    <xf numFmtId="0" fontId="50" fillId="0" borderId="0" xfId="0" applyFont="1" applyAlignment="1">
      <alignment wrapText="1"/>
    </xf>
    <xf numFmtId="10" fontId="50" fillId="0" borderId="0" xfId="1" applyNumberFormat="1" applyFont="1"/>
    <xf numFmtId="4" fontId="60" fillId="4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0" fillId="2" borderId="0" xfId="0" applyFill="1"/>
    <xf numFmtId="2" fontId="0" fillId="2" borderId="0" xfId="0" applyNumberFormat="1" applyFill="1"/>
    <xf numFmtId="4" fontId="67" fillId="2" borderId="0" xfId="0" applyNumberFormat="1" applyFont="1" applyFill="1"/>
    <xf numFmtId="4" fontId="68" fillId="2" borderId="0" xfId="0" applyNumberFormat="1" applyFont="1" applyFill="1"/>
    <xf numFmtId="0" fontId="68" fillId="2" borderId="0" xfId="0" applyFont="1" applyFill="1"/>
    <xf numFmtId="4" fontId="69" fillId="2" borderId="0" xfId="0" applyNumberFormat="1" applyFont="1" applyFill="1"/>
    <xf numFmtId="0" fontId="0" fillId="2" borderId="0" xfId="0" applyFont="1" applyFill="1"/>
    <xf numFmtId="4" fontId="0" fillId="2" borderId="0" xfId="0" applyNumberFormat="1" applyFont="1" applyFill="1"/>
    <xf numFmtId="2" fontId="0" fillId="2" borderId="0" xfId="0" applyNumberFormat="1" applyFont="1" applyFill="1"/>
    <xf numFmtId="4" fontId="5" fillId="2" borderId="5" xfId="0" applyNumberFormat="1" applyFont="1" applyFill="1" applyBorder="1" applyProtection="1"/>
    <xf numFmtId="0" fontId="16" fillId="0" borderId="0" xfId="5" applyFont="1" applyAlignment="1" applyProtection="1">
      <alignment horizontal="center"/>
      <protection locked="0"/>
    </xf>
    <xf numFmtId="3" fontId="16" fillId="0" borderId="0" xfId="5" applyNumberFormat="1" applyFont="1" applyAlignment="1" applyProtection="1">
      <alignment horizontal="center"/>
      <protection locked="0"/>
    </xf>
    <xf numFmtId="0" fontId="15" fillId="0" borderId="0" xfId="5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0" fillId="2" borderId="0" xfId="0" applyFill="1" applyProtection="1">
      <protection locked="0"/>
    </xf>
    <xf numFmtId="0" fontId="0" fillId="2" borderId="0" xfId="0" applyFont="1" applyFill="1" applyProtection="1"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33" fillId="2" borderId="59" xfId="0" applyFont="1" applyFill="1" applyBorder="1" applyAlignment="1" applyProtection="1">
      <alignment horizontal="justify" vertical="center" wrapText="1"/>
      <protection locked="0"/>
    </xf>
    <xf numFmtId="0" fontId="33" fillId="2" borderId="58" xfId="0" applyFont="1" applyFill="1" applyBorder="1" applyAlignment="1" applyProtection="1">
      <alignment vertical="center" wrapText="1"/>
      <protection locked="0"/>
    </xf>
    <xf numFmtId="0" fontId="11" fillId="2" borderId="31" xfId="0" applyFont="1" applyFill="1" applyBorder="1" applyAlignment="1" applyProtection="1">
      <alignment horizontal="justify" vertical="center" wrapText="1"/>
      <protection locked="0"/>
    </xf>
    <xf numFmtId="0" fontId="11" fillId="2" borderId="30" xfId="0" applyFont="1" applyFill="1" applyBorder="1" applyAlignment="1" applyProtection="1">
      <alignment vertical="center" wrapText="1"/>
      <protection locked="0"/>
    </xf>
    <xf numFmtId="4" fontId="11" fillId="4" borderId="15" xfId="0" applyNumberFormat="1" applyFont="1" applyFill="1" applyBorder="1" applyAlignment="1" applyProtection="1">
      <alignment vertical="center" wrapText="1"/>
      <protection locked="0"/>
    </xf>
    <xf numFmtId="4" fontId="11" fillId="4" borderId="30" xfId="0" applyNumberFormat="1" applyFont="1" applyFill="1" applyBorder="1" applyAlignment="1" applyProtection="1">
      <alignment vertical="center" wrapText="1"/>
      <protection locked="0"/>
    </xf>
    <xf numFmtId="4" fontId="11" fillId="4" borderId="32" xfId="0" applyNumberFormat="1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horizontal="justify"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 wrapText="1"/>
      <protection locked="0"/>
    </xf>
    <xf numFmtId="0" fontId="11" fillId="2" borderId="14" xfId="0" applyFont="1" applyFill="1" applyBorder="1" applyAlignment="1" applyProtection="1">
      <alignment horizontal="justify" vertical="center" wrapText="1"/>
      <protection locked="0"/>
    </xf>
    <xf numFmtId="0" fontId="11" fillId="2" borderId="15" xfId="0" applyFont="1" applyFill="1" applyBorder="1" applyAlignment="1" applyProtection="1">
      <alignment vertical="center" wrapText="1"/>
      <protection locked="0"/>
    </xf>
    <xf numFmtId="169" fontId="11" fillId="4" borderId="30" xfId="0" applyNumberFormat="1" applyFont="1" applyFill="1" applyBorder="1" applyAlignment="1" applyProtection="1">
      <alignment vertical="center" wrapText="1"/>
      <protection locked="0"/>
    </xf>
    <xf numFmtId="3" fontId="11" fillId="4" borderId="12" xfId="0" applyNumberFormat="1" applyFont="1" applyFill="1" applyBorder="1" applyAlignment="1" applyProtection="1">
      <alignment vertical="center" wrapText="1"/>
      <protection locked="0"/>
    </xf>
    <xf numFmtId="4" fontId="0" fillId="2" borderId="0" xfId="0" applyNumberFormat="1" applyFont="1" applyFill="1" applyProtection="1">
      <protection locked="0"/>
    </xf>
    <xf numFmtId="0" fontId="23" fillId="2" borderId="1" xfId="0" applyFont="1" applyFill="1" applyBorder="1" applyAlignment="1" applyProtection="1">
      <alignment horizontal="center" vertical="top" wrapText="1"/>
      <protection locked="0"/>
    </xf>
    <xf numFmtId="0" fontId="2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3" fillId="2" borderId="1" xfId="0" applyFont="1" applyFill="1" applyBorder="1" applyAlignment="1" applyProtection="1">
      <alignment vertical="top" wrapText="1"/>
      <protection locked="0"/>
    </xf>
    <xf numFmtId="2" fontId="2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 wrapText="1"/>
      <protection locked="0"/>
    </xf>
    <xf numFmtId="4" fontId="2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169" fontId="2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Protection="1"/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2" fontId="23" fillId="2" borderId="1" xfId="0" applyNumberFormat="1" applyFont="1" applyFill="1" applyBorder="1" applyAlignment="1" applyProtection="1">
      <alignment horizontal="center" vertical="top" wrapText="1"/>
    </xf>
    <xf numFmtId="0" fontId="23" fillId="2" borderId="1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0" fillId="0" borderId="1" xfId="13" applyNumberFormat="1" applyFont="1" applyFill="1" applyBorder="1" applyAlignment="1">
      <alignment horizontal="center" vertical="center" wrapText="1"/>
    </xf>
    <xf numFmtId="0" fontId="35" fillId="0" borderId="1" xfId="13" applyNumberFormat="1" applyFont="1" applyFill="1" applyBorder="1" applyAlignment="1">
      <alignment horizontal="center" vertical="center" wrapText="1"/>
    </xf>
    <xf numFmtId="14" fontId="20" fillId="0" borderId="1" xfId="13" applyNumberFormat="1" applyFont="1" applyFill="1" applyBorder="1" applyAlignment="1">
      <alignment horizontal="center" vertical="center" wrapText="1"/>
    </xf>
    <xf numFmtId="4" fontId="20" fillId="0" borderId="1" xfId="13" applyNumberFormat="1" applyFont="1" applyBorder="1" applyAlignment="1">
      <alignment horizontal="center" vertical="center" wrapText="1"/>
    </xf>
    <xf numFmtId="0" fontId="35" fillId="0" borderId="1" xfId="13" applyNumberFormat="1" applyFont="1" applyBorder="1" applyAlignment="1">
      <alignment horizontal="center" vertical="center" wrapText="1"/>
    </xf>
    <xf numFmtId="0" fontId="64" fillId="0" borderId="1" xfId="13" applyFont="1" applyBorder="1" applyAlignment="1">
      <alignment horizontal="center" vertical="center"/>
    </xf>
    <xf numFmtId="0" fontId="64" fillId="0" borderId="1" xfId="13" applyNumberFormat="1" applyFont="1" applyBorder="1" applyAlignment="1" applyProtection="1">
      <alignment horizontal="left" wrapText="1"/>
      <protection locked="0"/>
    </xf>
    <xf numFmtId="0" fontId="20" fillId="0" borderId="1" xfId="13" applyNumberFormat="1" applyFont="1" applyFill="1" applyBorder="1" applyAlignment="1" applyProtection="1">
      <alignment horizontal="left" vertical="top" wrapText="1" indent="1"/>
      <protection locked="0"/>
    </xf>
    <xf numFmtId="0" fontId="20" fillId="0" borderId="1" xfId="13" applyNumberFormat="1" applyFont="1" applyFill="1" applyBorder="1" applyAlignment="1" applyProtection="1">
      <alignment horizontal="left" vertical="top" wrapText="1"/>
      <protection locked="0"/>
    </xf>
    <xf numFmtId="1" fontId="20" fillId="0" borderId="1" xfId="13" applyNumberFormat="1" applyFont="1" applyFill="1" applyBorder="1" applyAlignment="1" applyProtection="1">
      <alignment horizontal="right" vertical="top" wrapText="1"/>
      <protection locked="0"/>
    </xf>
    <xf numFmtId="14" fontId="20" fillId="0" borderId="1" xfId="13" applyNumberFormat="1" applyFont="1" applyFill="1" applyBorder="1" applyAlignment="1" applyProtection="1">
      <alignment horizontal="right" vertical="top" wrapText="1"/>
      <protection locked="0"/>
    </xf>
    <xf numFmtId="4" fontId="20" fillId="0" borderId="1" xfId="13" applyNumberFormat="1" applyFont="1" applyFill="1" applyBorder="1" applyAlignment="1" applyProtection="1">
      <alignment horizontal="right" vertical="top" wrapText="1"/>
      <protection locked="0"/>
    </xf>
    <xf numFmtId="0" fontId="20" fillId="0" borderId="1" xfId="13" applyNumberFormat="1" applyFont="1" applyBorder="1" applyAlignment="1" applyProtection="1">
      <alignment horizontal="left" wrapText="1"/>
      <protection locked="0"/>
    </xf>
    <xf numFmtId="4" fontId="20" fillId="0" borderId="1" xfId="13" applyNumberFormat="1" applyFont="1" applyBorder="1" applyAlignment="1" applyProtection="1">
      <alignment horizontal="left" wrapText="1"/>
      <protection locked="0"/>
    </xf>
    <xf numFmtId="0" fontId="20" fillId="0" borderId="1" xfId="13" applyNumberFormat="1" applyFont="1" applyFill="1" applyBorder="1" applyAlignment="1" applyProtection="1">
      <alignment horizontal="left" vertical="top" wrapText="1" indent="2"/>
      <protection locked="0"/>
    </xf>
    <xf numFmtId="0" fontId="64" fillId="0" borderId="1" xfId="13" applyFont="1" applyBorder="1" applyProtection="1">
      <protection locked="0"/>
    </xf>
    <xf numFmtId="0" fontId="20" fillId="0" borderId="1" xfId="13" applyFont="1" applyFill="1" applyBorder="1" applyAlignment="1" applyProtection="1">
      <alignment horizontal="left"/>
      <protection locked="0"/>
    </xf>
    <xf numFmtId="14" fontId="20" fillId="0" borderId="1" xfId="13" applyNumberFormat="1" applyFont="1" applyFill="1" applyBorder="1" applyAlignment="1" applyProtection="1">
      <alignment horizontal="left"/>
      <protection locked="0"/>
    </xf>
    <xf numFmtId="0" fontId="64" fillId="0" borderId="29" xfId="0" applyNumberFormat="1" applyFont="1" applyFill="1" applyBorder="1" applyAlignment="1" applyProtection="1">
      <alignment horizontal="left" wrapText="1"/>
      <protection locked="0"/>
    </xf>
    <xf numFmtId="0" fontId="20" fillId="0" borderId="29" xfId="0" applyNumberFormat="1" applyFont="1" applyFill="1" applyBorder="1" applyAlignment="1" applyProtection="1">
      <alignment horizontal="left" vertical="top" wrapText="1" indent="2"/>
      <protection locked="0"/>
    </xf>
    <xf numFmtId="0" fontId="20" fillId="0" borderId="29" xfId="0" applyNumberFormat="1" applyFont="1" applyFill="1" applyBorder="1" applyAlignment="1" applyProtection="1">
      <alignment horizontal="right" vertical="top" wrapText="1"/>
      <protection locked="0"/>
    </xf>
    <xf numFmtId="0" fontId="20" fillId="0" borderId="29" xfId="0" applyNumberFormat="1" applyFont="1" applyFill="1" applyBorder="1" applyAlignment="1" applyProtection="1">
      <alignment horizontal="left" vertical="top" wrapText="1"/>
      <protection locked="0"/>
    </xf>
    <xf numFmtId="0" fontId="20" fillId="0" borderId="29" xfId="0" applyNumberFormat="1" applyFont="1" applyFill="1" applyBorder="1" applyAlignment="1" applyProtection="1">
      <alignment horizontal="left" wrapText="1"/>
      <protection locked="0"/>
    </xf>
    <xf numFmtId="4" fontId="20" fillId="0" borderId="29" xfId="0" applyNumberFormat="1" applyFont="1" applyFill="1" applyBorder="1" applyAlignment="1" applyProtection="1">
      <alignment horizontal="left" wrapText="1"/>
      <protection locked="0"/>
    </xf>
    <xf numFmtId="3" fontId="16" fillId="0" borderId="0" xfId="5" applyNumberFormat="1" applyFont="1" applyAlignment="1" applyProtection="1">
      <alignment horizontal="center"/>
      <protection locked="0"/>
    </xf>
    <xf numFmtId="0" fontId="18" fillId="0" borderId="30" xfId="5" applyFill="1" applyBorder="1" applyAlignment="1" applyProtection="1">
      <alignment horizontal="center" vertical="center" wrapText="1"/>
    </xf>
    <xf numFmtId="0" fontId="15" fillId="0" borderId="0" xfId="5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 wrapText="1"/>
    </xf>
    <xf numFmtId="14" fontId="23" fillId="0" borderId="9" xfId="5" applyNumberFormat="1" applyFont="1" applyFill="1" applyBorder="1" applyAlignment="1" applyProtection="1">
      <alignment horizontal="center"/>
    </xf>
    <xf numFmtId="49" fontId="3" fillId="2" borderId="6" xfId="5" applyNumberFormat="1" applyFont="1" applyFill="1" applyBorder="1" applyAlignment="1" applyProtection="1">
      <alignment horizontal="center"/>
      <protection locked="0"/>
    </xf>
    <xf numFmtId="0" fontId="3" fillId="2" borderId="8" xfId="5" applyFont="1" applyFill="1" applyBorder="1" applyAlignment="1" applyProtection="1">
      <alignment horizontal="left" vertical="center" wrapText="1"/>
      <protection locked="0"/>
    </xf>
    <xf numFmtId="49" fontId="3" fillId="2" borderId="9" xfId="5" applyNumberFormat="1" applyFont="1" applyFill="1" applyBorder="1" applyAlignment="1" applyProtection="1">
      <alignment horizontal="center"/>
      <protection locked="0"/>
    </xf>
    <xf numFmtId="0" fontId="3" fillId="2" borderId="10" xfId="5" applyFont="1" applyFill="1" applyBorder="1" applyAlignment="1" applyProtection="1">
      <alignment horizontal="left" vertical="center" wrapText="1"/>
      <protection locked="0"/>
    </xf>
    <xf numFmtId="49" fontId="3" fillId="2" borderId="9" xfId="3" applyNumberFormat="1" applyFont="1" applyFill="1" applyBorder="1" applyAlignment="1" applyProtection="1">
      <alignment horizontal="center"/>
      <protection locked="0"/>
    </xf>
    <xf numFmtId="0" fontId="3" fillId="2" borderId="10" xfId="3" applyFont="1" applyFill="1" applyBorder="1" applyAlignment="1" applyProtection="1">
      <alignment vertical="justify"/>
      <protection locked="0"/>
    </xf>
    <xf numFmtId="0" fontId="3" fillId="2" borderId="10" xfId="0" applyFont="1" applyFill="1" applyBorder="1" applyAlignment="1" applyProtection="1">
      <alignment vertical="justify"/>
      <protection locked="0"/>
    </xf>
    <xf numFmtId="0" fontId="3" fillId="2" borderId="10" xfId="5" quotePrefix="1" applyFont="1" applyFill="1" applyBorder="1" applyAlignment="1" applyProtection="1">
      <alignment horizontal="left" vertical="center" wrapText="1"/>
      <protection locked="0"/>
    </xf>
    <xf numFmtId="169" fontId="3" fillId="2" borderId="10" xfId="5" applyNumberFormat="1" applyFont="1" applyFill="1" applyBorder="1" applyProtection="1">
      <protection locked="0"/>
    </xf>
    <xf numFmtId="49" fontId="3" fillId="2" borderId="11" xfId="5" applyNumberFormat="1" applyFont="1" applyFill="1" applyBorder="1" applyAlignment="1" applyProtection="1">
      <alignment horizontal="center"/>
      <protection locked="0"/>
    </xf>
    <xf numFmtId="0" fontId="3" fillId="2" borderId="13" xfId="5" applyFont="1" applyFill="1" applyBorder="1" applyAlignment="1" applyProtection="1">
      <alignment horizontal="left" vertical="center" wrapText="1"/>
      <protection locked="0"/>
    </xf>
    <xf numFmtId="169" fontId="3" fillId="2" borderId="31" xfId="5" applyNumberFormat="1" applyFont="1" applyFill="1" applyBorder="1" applyProtection="1">
      <protection locked="0"/>
    </xf>
    <xf numFmtId="169" fontId="3" fillId="2" borderId="30" xfId="5" applyNumberFormat="1" applyFont="1" applyFill="1" applyBorder="1" applyProtection="1">
      <protection locked="0"/>
    </xf>
    <xf numFmtId="0" fontId="3" fillId="2" borderId="30" xfId="5" applyFont="1" applyFill="1" applyBorder="1" applyProtection="1">
      <protection locked="0"/>
    </xf>
    <xf numFmtId="0" fontId="3" fillId="2" borderId="32" xfId="5" applyFont="1" applyFill="1" applyBorder="1" applyProtection="1">
      <protection locked="0"/>
    </xf>
    <xf numFmtId="169" fontId="3" fillId="2" borderId="45" xfId="5" applyNumberFormat="1" applyFont="1" applyFill="1" applyBorder="1" applyProtection="1">
      <protection locked="0"/>
    </xf>
    <xf numFmtId="169" fontId="3" fillId="2" borderId="9" xfId="5" applyNumberFormat="1" applyFont="1" applyFill="1" applyBorder="1" applyProtection="1">
      <protection locked="0"/>
    </xf>
    <xf numFmtId="169" fontId="3" fillId="2" borderId="1" xfId="5" applyNumberFormat="1" applyFont="1" applyFill="1" applyBorder="1" applyProtection="1">
      <protection locked="0"/>
    </xf>
    <xf numFmtId="0" fontId="5" fillId="2" borderId="30" xfId="5" applyFont="1" applyFill="1" applyBorder="1" applyProtection="1">
      <protection locked="0"/>
    </xf>
    <xf numFmtId="0" fontId="3" fillId="2" borderId="10" xfId="5" applyFont="1" applyFill="1" applyBorder="1" applyProtection="1">
      <protection locked="0"/>
    </xf>
    <xf numFmtId="169" fontId="3" fillId="2" borderId="5" xfId="5" applyNumberFormat="1" applyFont="1" applyFill="1" applyBorder="1" applyProtection="1">
      <protection locked="0"/>
    </xf>
    <xf numFmtId="0" fontId="3" fillId="2" borderId="1" xfId="5" applyFont="1" applyFill="1" applyBorder="1" applyProtection="1">
      <protection locked="0"/>
    </xf>
    <xf numFmtId="0" fontId="3" fillId="2" borderId="46" xfId="5" applyFont="1" applyFill="1" applyBorder="1" applyProtection="1">
      <protection locked="0"/>
    </xf>
    <xf numFmtId="171" fontId="3" fillId="2" borderId="1" xfId="5" applyNumberFormat="1" applyFont="1" applyFill="1" applyBorder="1" applyProtection="1">
      <protection locked="0"/>
    </xf>
    <xf numFmtId="171" fontId="3" fillId="2" borderId="10" xfId="5" applyNumberFormat="1" applyFont="1" applyFill="1" applyBorder="1" applyProtection="1">
      <protection locked="0"/>
    </xf>
    <xf numFmtId="171" fontId="3" fillId="2" borderId="9" xfId="5" applyNumberFormat="1" applyFont="1" applyFill="1" applyBorder="1" applyProtection="1">
      <protection locked="0"/>
    </xf>
    <xf numFmtId="171" fontId="3" fillId="2" borderId="5" xfId="5" applyNumberFormat="1" applyFont="1" applyFill="1" applyBorder="1" applyProtection="1">
      <protection locked="0"/>
    </xf>
    <xf numFmtId="171" fontId="3" fillId="2" borderId="14" xfId="5" applyNumberFormat="1" applyFont="1" applyFill="1" applyBorder="1" applyProtection="1">
      <protection locked="0"/>
    </xf>
    <xf numFmtId="171" fontId="3" fillId="2" borderId="15" xfId="5" applyNumberFormat="1" applyFont="1" applyFill="1" applyBorder="1" applyProtection="1">
      <protection locked="0"/>
    </xf>
    <xf numFmtId="0" fontId="3" fillId="2" borderId="15" xfId="5" applyFont="1" applyFill="1" applyBorder="1" applyProtection="1">
      <protection locked="0"/>
    </xf>
    <xf numFmtId="0" fontId="3" fillId="2" borderId="16" xfId="5" applyFont="1" applyFill="1" applyBorder="1" applyProtection="1">
      <protection locked="0"/>
    </xf>
    <xf numFmtId="171" fontId="3" fillId="2" borderId="3" xfId="5" applyNumberFormat="1" applyFont="1" applyFill="1" applyBorder="1" applyProtection="1">
      <protection locked="0"/>
    </xf>
    <xf numFmtId="0" fontId="18" fillId="0" borderId="45" xfId="5" applyFill="1" applyBorder="1" applyProtection="1"/>
    <xf numFmtId="4" fontId="40" fillId="6" borderId="30" xfId="9" applyNumberFormat="1" applyBorder="1" applyProtection="1">
      <alignment horizontal="right"/>
      <protection locked="0"/>
    </xf>
    <xf numFmtId="4" fontId="38" fillId="0" borderId="11" xfId="8" applyNumberFormat="1" applyFont="1" applyBorder="1" applyProtection="1">
      <alignment horizontal="center" vertical="center" wrapText="1"/>
    </xf>
    <xf numFmtId="0" fontId="38" fillId="0" borderId="12" xfId="8" applyFont="1" applyBorder="1" applyProtection="1">
      <alignment horizontal="center" vertical="center" wrapText="1"/>
    </xf>
    <xf numFmtId="0" fontId="16" fillId="0" borderId="0" xfId="5" applyFont="1" applyFill="1" applyBorder="1" applyAlignment="1">
      <alignment horizontal="center" vertical="center"/>
    </xf>
    <xf numFmtId="0" fontId="18" fillId="0" borderId="9" xfId="5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8" fillId="0" borderId="81" xfId="8" applyBorder="1" applyAlignment="1" applyProtection="1">
      <alignment horizontal="center" vertical="center" wrapText="1"/>
    </xf>
    <xf numFmtId="0" fontId="41" fillId="0" borderId="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2" fontId="18" fillId="0" borderId="39" xfId="5" applyNumberFormat="1" applyFill="1" applyBorder="1" applyAlignment="1" applyProtection="1">
      <alignment horizontal="center" vertical="center"/>
    </xf>
    <xf numFmtId="4" fontId="40" fillId="5" borderId="80" xfId="9" applyNumberFormat="1" applyFill="1" applyBorder="1" applyAlignment="1" applyProtection="1">
      <alignment horizontal="center" vertical="center"/>
    </xf>
    <xf numFmtId="4" fontId="40" fillId="6" borderId="80" xfId="9" applyNumberFormat="1" applyBorder="1" applyAlignment="1" applyProtection="1">
      <alignment horizontal="center" vertical="center"/>
      <protection locked="0"/>
    </xf>
    <xf numFmtId="4" fontId="40" fillId="5" borderId="80" xfId="10" applyFont="1" applyBorder="1" applyAlignment="1" applyProtection="1">
      <alignment horizontal="center" vertical="center"/>
    </xf>
    <xf numFmtId="1" fontId="18" fillId="0" borderId="82" xfId="5" applyNumberFormat="1" applyFill="1" applyBorder="1" applyAlignment="1" applyProtection="1">
      <alignment horizontal="center" vertical="center"/>
    </xf>
    <xf numFmtId="4" fontId="40" fillId="5" borderId="82" xfId="9" applyNumberFormat="1" applyFill="1" applyBorder="1" applyAlignment="1" applyProtection="1">
      <alignment horizontal="center" vertical="center"/>
    </xf>
    <xf numFmtId="4" fontId="40" fillId="6" borderId="83" xfId="9" applyNumberFormat="1" applyBorder="1" applyAlignment="1" applyProtection="1">
      <alignment horizontal="center" vertical="center"/>
      <protection locked="0"/>
    </xf>
    <xf numFmtId="4" fontId="40" fillId="5" borderId="82" xfId="10" applyFont="1" applyBorder="1" applyAlignment="1" applyProtection="1">
      <alignment horizontal="center" vertical="center"/>
    </xf>
    <xf numFmtId="0" fontId="18" fillId="0" borderId="82" xfId="5" applyFill="1" applyBorder="1" applyAlignment="1" applyProtection="1">
      <alignment horizontal="center" vertical="center"/>
    </xf>
    <xf numFmtId="0" fontId="18" fillId="0" borderId="82" xfId="5" applyBorder="1" applyAlignment="1" applyProtection="1">
      <alignment horizontal="center" vertical="center"/>
    </xf>
    <xf numFmtId="17" fontId="18" fillId="0" borderId="82" xfId="5" quotePrefix="1" applyNumberFormat="1" applyBorder="1" applyAlignment="1" applyProtection="1">
      <alignment horizontal="center" vertical="center"/>
    </xf>
    <xf numFmtId="0" fontId="18" fillId="0" borderId="82" xfId="5" applyBorder="1" applyAlignment="1" applyProtection="1">
      <alignment horizontal="center" vertical="center" wrapText="1"/>
    </xf>
    <xf numFmtId="4" fontId="38" fillId="0" borderId="82" xfId="10" applyFont="1" applyFill="1" applyBorder="1" applyAlignment="1" applyProtection="1">
      <alignment horizontal="center" vertical="center"/>
    </xf>
    <xf numFmtId="4" fontId="38" fillId="5" borderId="82" xfId="10" applyFont="1" applyBorder="1" applyAlignment="1" applyProtection="1">
      <alignment horizontal="center" vertical="center"/>
    </xf>
    <xf numFmtId="169" fontId="38" fillId="5" borderId="82" xfId="10" applyNumberFormat="1" applyFont="1" applyBorder="1" applyAlignment="1" applyProtection="1">
      <alignment horizontal="center" vertical="center"/>
    </xf>
    <xf numFmtId="0" fontId="38" fillId="0" borderId="82" xfId="5" applyFont="1" applyBorder="1" applyAlignment="1" applyProtection="1">
      <alignment horizontal="center" vertical="center"/>
    </xf>
    <xf numFmtId="4" fontId="18" fillId="5" borderId="82" xfId="5" applyNumberFormat="1" applyFill="1" applyBorder="1" applyAlignment="1" applyProtection="1">
      <alignment horizontal="center" vertical="center"/>
    </xf>
    <xf numFmtId="4" fontId="18" fillId="6" borderId="82" xfId="5" applyNumberFormat="1" applyFill="1" applyBorder="1" applyAlignment="1" applyProtection="1">
      <alignment horizontal="center" vertical="center"/>
      <protection locked="0"/>
    </xf>
    <xf numFmtId="0" fontId="38" fillId="0" borderId="81" xfId="5" applyFont="1" applyBorder="1" applyAlignment="1" applyProtection="1">
      <alignment horizontal="center" vertical="center"/>
    </xf>
    <xf numFmtId="4" fontId="18" fillId="5" borderId="81" xfId="5" applyNumberFormat="1" applyFill="1" applyBorder="1" applyAlignment="1" applyProtection="1">
      <alignment horizontal="center" vertical="center"/>
    </xf>
    <xf numFmtId="4" fontId="18" fillId="6" borderId="81" xfId="5" applyNumberFormat="1" applyFill="1" applyBorder="1" applyAlignment="1" applyProtection="1">
      <alignment horizontal="center" vertical="center"/>
      <protection locked="0"/>
    </xf>
    <xf numFmtId="4" fontId="38" fillId="5" borderId="81" xfId="11" applyFont="1" applyFill="1" applyBorder="1" applyAlignment="1" applyProtection="1">
      <alignment horizontal="center" vertical="center"/>
    </xf>
    <xf numFmtId="4" fontId="11" fillId="2" borderId="82" xfId="0" applyNumberFormat="1" applyFont="1" applyFill="1" applyBorder="1" applyAlignment="1">
      <alignment horizontal="center" vertical="center" wrapText="1"/>
    </xf>
    <xf numFmtId="0" fontId="43" fillId="4" borderId="1" xfId="5" applyFont="1" applyFill="1" applyBorder="1"/>
    <xf numFmtId="0" fontId="38" fillId="0" borderId="4" xfId="8" applyFont="1" applyBorder="1" applyProtection="1">
      <alignment horizontal="center" vertical="center" wrapText="1"/>
    </xf>
    <xf numFmtId="0" fontId="38" fillId="0" borderId="23" xfId="8" applyFont="1" applyBorder="1" applyProtection="1">
      <alignment horizontal="center" vertical="center" wrapText="1"/>
    </xf>
    <xf numFmtId="4" fontId="40" fillId="5" borderId="36" xfId="7" applyFont="1" applyBorder="1" applyAlignment="1" applyProtection="1">
      <alignment horizontal="right" vertical="center"/>
    </xf>
    <xf numFmtId="4" fontId="40" fillId="5" borderId="4" xfId="7" applyFont="1" applyBorder="1" applyAlignment="1" applyProtection="1">
      <alignment horizontal="right" vertical="center"/>
    </xf>
    <xf numFmtId="4" fontId="38" fillId="5" borderId="4" xfId="7" applyFont="1" applyBorder="1" applyAlignment="1" applyProtection="1">
      <alignment horizontal="right" vertical="center"/>
    </xf>
    <xf numFmtId="169" fontId="38" fillId="5" borderId="4" xfId="7" applyNumberFormat="1" applyFont="1" applyBorder="1" applyAlignment="1" applyProtection="1">
      <alignment horizontal="right" vertical="center"/>
    </xf>
    <xf numFmtId="4" fontId="38" fillId="5" borderId="23" xfId="7" applyFont="1" applyBorder="1" applyAlignment="1" applyProtection="1">
      <alignment horizontal="right" vertical="center"/>
    </xf>
    <xf numFmtId="0" fontId="16" fillId="0" borderId="1" xfId="5" applyFont="1" applyBorder="1"/>
    <xf numFmtId="0" fontId="15" fillId="0" borderId="1" xfId="5" applyFont="1" applyBorder="1" applyAlignment="1">
      <alignment vertical="center"/>
    </xf>
    <xf numFmtId="0" fontId="15" fillId="0" borderId="1" xfId="5" applyFont="1" applyBorder="1"/>
    <xf numFmtId="0" fontId="16" fillId="0" borderId="1" xfId="5" applyFont="1" applyBorder="1" applyAlignment="1">
      <alignment vertical="center"/>
    </xf>
    <xf numFmtId="0" fontId="16" fillId="0" borderId="1" xfId="5" applyFont="1" applyFill="1" applyBorder="1"/>
    <xf numFmtId="0" fontId="38" fillId="0" borderId="20" xfId="8" applyBorder="1" applyAlignment="1" applyProtection="1">
      <alignment horizontal="center" vertical="center" wrapText="1"/>
    </xf>
    <xf numFmtId="4" fontId="40" fillId="5" borderId="17" xfId="10" applyFont="1" applyBorder="1" applyAlignment="1" applyProtection="1">
      <alignment horizontal="center" vertical="center"/>
    </xf>
    <xf numFmtId="4" fontId="40" fillId="5" borderId="42" xfId="10" applyFont="1" applyBorder="1" applyAlignment="1" applyProtection="1">
      <alignment horizontal="center" vertical="center"/>
    </xf>
    <xf numFmtId="169" fontId="38" fillId="5" borderId="42" xfId="10" applyNumberFormat="1" applyFont="1" applyBorder="1" applyAlignment="1" applyProtection="1">
      <alignment horizontal="center" vertical="center"/>
    </xf>
    <xf numFmtId="4" fontId="38" fillId="5" borderId="20" xfId="11" applyFont="1" applyFill="1" applyBorder="1" applyAlignment="1" applyProtection="1">
      <alignment horizontal="center" vertical="center"/>
    </xf>
    <xf numFmtId="2" fontId="15" fillId="0" borderId="1" xfId="5" applyNumberFormat="1" applyFont="1" applyFill="1" applyBorder="1"/>
    <xf numFmtId="4" fontId="16" fillId="0" borderId="1" xfId="5" applyNumberFormat="1" applyFont="1" applyFill="1" applyBorder="1"/>
    <xf numFmtId="4" fontId="15" fillId="0" borderId="1" xfId="5" applyNumberFormat="1" applyFont="1" applyFill="1" applyBorder="1"/>
    <xf numFmtId="4" fontId="16" fillId="0" borderId="1" xfId="5" applyNumberFormat="1" applyFont="1" applyFill="1" applyBorder="1" applyAlignment="1">
      <alignment vertical="center"/>
    </xf>
    <xf numFmtId="0" fontId="15" fillId="0" borderId="1" xfId="5" applyFont="1" applyFill="1" applyBorder="1" applyAlignment="1">
      <alignment horizontal="left" wrapText="1"/>
    </xf>
    <xf numFmtId="4" fontId="0" fillId="0" borderId="1" xfId="0" applyNumberFormat="1" applyFont="1" applyFill="1" applyBorder="1" applyProtection="1"/>
    <xf numFmtId="0" fontId="0" fillId="4" borderId="1" xfId="0" applyFont="1" applyFill="1" applyBorder="1" applyProtection="1">
      <protection locked="0"/>
    </xf>
    <xf numFmtId="4" fontId="11" fillId="4" borderId="29" xfId="0" applyNumberFormat="1" applyFont="1" applyFill="1" applyBorder="1" applyAlignment="1" applyProtection="1">
      <alignment vertical="center" wrapText="1"/>
      <protection locked="0"/>
    </xf>
    <xf numFmtId="4" fontId="33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58" xfId="0" applyNumberFormat="1" applyFont="1" applyFill="1" applyBorder="1" applyAlignment="1" applyProtection="1">
      <alignment vertical="center" wrapText="1"/>
      <protection locked="0"/>
    </xf>
    <xf numFmtId="4" fontId="33" fillId="0" borderId="60" xfId="0" applyNumberFormat="1" applyFont="1" applyFill="1" applyBorder="1" applyAlignment="1" applyProtection="1">
      <alignment vertical="center" wrapText="1"/>
      <protection locked="0"/>
    </xf>
    <xf numFmtId="3" fontId="11" fillId="0" borderId="12" xfId="0" applyNumberFormat="1" applyFont="1" applyFill="1" applyBorder="1" applyAlignment="1" applyProtection="1">
      <alignment vertical="center" wrapText="1"/>
      <protection locked="0"/>
    </xf>
    <xf numFmtId="3" fontId="11" fillId="4" borderId="16" xfId="0" applyNumberFormat="1" applyFont="1" applyFill="1" applyBorder="1" applyAlignment="1" applyProtection="1">
      <alignment vertical="center" wrapText="1"/>
      <protection locked="0"/>
    </xf>
    <xf numFmtId="4" fontId="11" fillId="0" borderId="15" xfId="0" applyNumberFormat="1" applyFont="1" applyFill="1" applyBorder="1" applyAlignment="1" applyProtection="1">
      <alignment vertical="center" wrapText="1"/>
      <protection locked="0"/>
    </xf>
    <xf numFmtId="4" fontId="11" fillId="0" borderId="30" xfId="0" applyNumberFormat="1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Fill="1" applyBorder="1" applyAlignment="1" applyProtection="1">
      <alignment vertical="center" wrapText="1"/>
      <protection locked="0"/>
    </xf>
    <xf numFmtId="4" fontId="11" fillId="0" borderId="32" xfId="0" applyNumberFormat="1" applyFont="1" applyFill="1" applyBorder="1" applyAlignment="1" applyProtection="1">
      <alignment vertical="center" wrapText="1"/>
      <protection locked="0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169" fontId="11" fillId="0" borderId="30" xfId="0" applyNumberFormat="1" applyFont="1" applyFill="1" applyBorder="1" applyAlignment="1" applyProtection="1">
      <alignment vertical="center" wrapText="1"/>
      <protection locked="0"/>
    </xf>
    <xf numFmtId="168" fontId="11" fillId="4" borderId="1" xfId="0" applyNumberFormat="1" applyFont="1" applyFill="1" applyBorder="1" applyAlignment="1" applyProtection="1">
      <alignment vertical="center" wrapText="1"/>
      <protection locked="0"/>
    </xf>
    <xf numFmtId="3" fontId="11" fillId="4" borderId="1" xfId="0" applyNumberFormat="1" applyFont="1" applyFill="1" applyBorder="1" applyAlignment="1" applyProtection="1">
      <alignment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23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Font="1" applyFill="1" applyBorder="1"/>
    <xf numFmtId="2" fontId="0" fillId="4" borderId="1" xfId="0" applyNumberFormat="1" applyFont="1" applyFill="1" applyBorder="1" applyProtection="1">
      <protection locked="0"/>
    </xf>
    <xf numFmtId="0" fontId="46" fillId="0" borderId="1" xfId="0" applyFont="1" applyBorder="1" applyAlignment="1">
      <alignment horizontal="center" vertical="center"/>
    </xf>
    <xf numFmtId="0" fontId="44" fillId="0" borderId="1" xfId="0" applyFont="1" applyBorder="1"/>
    <xf numFmtId="0" fontId="4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1" fillId="0" borderId="15" xfId="6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21" fillId="0" borderId="1" xfId="6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4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61" fillId="0" borderId="0" xfId="0" applyFont="1" applyAlignment="1">
      <alignment horizontal="center"/>
    </xf>
    <xf numFmtId="0" fontId="62" fillId="0" borderId="0" xfId="0" applyFont="1" applyAlignment="1"/>
    <xf numFmtId="0" fontId="60" fillId="0" borderId="0" xfId="0" applyFont="1" applyAlignment="1">
      <alignment horizontal="right"/>
    </xf>
    <xf numFmtId="0" fontId="24" fillId="0" borderId="0" xfId="5" applyNumberFormat="1" applyFont="1" applyBorder="1" applyAlignment="1">
      <alignment wrapText="1"/>
    </xf>
    <xf numFmtId="0" fontId="16" fillId="0" borderId="0" xfId="5" applyNumberFormat="1" applyFont="1" applyBorder="1" applyAlignment="1">
      <alignment horizontal="right"/>
    </xf>
    <xf numFmtId="0" fontId="22" fillId="0" borderId="0" xfId="5" applyNumberFormat="1" applyFont="1" applyBorder="1" applyAlignment="1">
      <alignment horizontal="center" wrapText="1"/>
    </xf>
    <xf numFmtId="0" fontId="19" fillId="0" borderId="1" xfId="5" applyNumberFormat="1" applyFont="1" applyBorder="1" applyAlignment="1">
      <alignment horizontal="center" vertical="center" wrapText="1"/>
    </xf>
    <xf numFmtId="0" fontId="20" fillId="0" borderId="33" xfId="5" applyNumberFormat="1" applyFont="1" applyBorder="1" applyAlignment="1">
      <alignment horizontal="center"/>
    </xf>
    <xf numFmtId="0" fontId="20" fillId="0" borderId="0" xfId="5" applyNumberFormat="1" applyFont="1" applyBorder="1" applyAlignment="1">
      <alignment horizontal="center" vertical="top"/>
    </xf>
    <xf numFmtId="0" fontId="19" fillId="0" borderId="2" xfId="5" applyNumberFormat="1" applyFont="1" applyBorder="1" applyAlignment="1">
      <alignment horizontal="center" vertical="center" wrapText="1"/>
    </xf>
    <xf numFmtId="0" fontId="19" fillId="0" borderId="36" xfId="5" applyNumberFormat="1" applyFont="1" applyBorder="1" applyAlignment="1">
      <alignment horizontal="center" vertical="center" wrapText="1"/>
    </xf>
    <xf numFmtId="0" fontId="19" fillId="0" borderId="1" xfId="5" applyNumberFormat="1" applyFont="1" applyBorder="1" applyAlignment="1">
      <alignment horizontal="left" vertical="center"/>
    </xf>
    <xf numFmtId="0" fontId="19" fillId="0" borderId="33" xfId="5" applyNumberFormat="1" applyFont="1" applyBorder="1" applyAlignment="1">
      <alignment horizontal="center" vertical="center"/>
    </xf>
    <xf numFmtId="49" fontId="20" fillId="0" borderId="0" xfId="5" applyNumberFormat="1" applyFont="1" applyBorder="1" applyAlignment="1">
      <alignment horizontal="left" wrapText="1"/>
    </xf>
    <xf numFmtId="49" fontId="23" fillId="0" borderId="0" xfId="5" applyNumberFormat="1" applyFont="1" applyBorder="1" applyAlignment="1">
      <alignment horizontal="right" wrapText="1"/>
    </xf>
    <xf numFmtId="0" fontId="3" fillId="0" borderId="33" xfId="5" applyNumberFormat="1" applyFont="1" applyBorder="1" applyAlignment="1">
      <alignment horizontal="center" wrapText="1"/>
    </xf>
    <xf numFmtId="0" fontId="3" fillId="0" borderId="33" xfId="5" applyNumberFormat="1" applyFont="1" applyBorder="1" applyAlignment="1">
      <alignment horizontal="center"/>
    </xf>
    <xf numFmtId="0" fontId="20" fillId="0" borderId="0" xfId="5" applyNumberFormat="1" applyFont="1" applyBorder="1" applyAlignment="1">
      <alignment horizontal="right"/>
    </xf>
    <xf numFmtId="0" fontId="19" fillId="0" borderId="0" xfId="5" applyNumberFormat="1" applyFont="1" applyBorder="1" applyAlignment="1">
      <alignment horizontal="center"/>
    </xf>
    <xf numFmtId="0" fontId="53" fillId="0" borderId="11" xfId="0" applyFont="1" applyBorder="1" applyAlignment="1">
      <alignment horizontal="center" wrapText="1"/>
    </xf>
    <xf numFmtId="0" fontId="53" fillId="0" borderId="12" xfId="0" applyFont="1" applyBorder="1" applyAlignment="1">
      <alignment horizontal="center" wrapText="1"/>
    </xf>
    <xf numFmtId="0" fontId="57" fillId="2" borderId="11" xfId="0" applyFont="1" applyFill="1" applyBorder="1" applyAlignment="1">
      <alignment horizontal="center" wrapText="1"/>
    </xf>
    <xf numFmtId="0" fontId="57" fillId="2" borderId="12" xfId="0" applyFont="1" applyFill="1" applyBorder="1" applyAlignment="1">
      <alignment horizontal="center" wrapText="1"/>
    </xf>
    <xf numFmtId="0" fontId="53" fillId="0" borderId="17" xfId="0" applyFont="1" applyBorder="1" applyAlignment="1">
      <alignment horizontal="left"/>
    </xf>
    <xf numFmtId="0" fontId="53" fillId="0" borderId="18" xfId="0" applyFont="1" applyBorder="1" applyAlignment="1">
      <alignment horizontal="left"/>
    </xf>
    <xf numFmtId="0" fontId="53" fillId="0" borderId="19" xfId="0" applyFont="1" applyBorder="1" applyAlignment="1">
      <alignment horizontal="left"/>
    </xf>
    <xf numFmtId="0" fontId="50" fillId="0" borderId="0" xfId="0" applyFont="1" applyAlignment="1">
      <alignment horizontal="right"/>
    </xf>
    <xf numFmtId="0" fontId="51" fillId="0" borderId="28" xfId="0" applyFont="1" applyBorder="1" applyAlignment="1">
      <alignment horizontal="center" vertical="center" wrapText="1"/>
    </xf>
    <xf numFmtId="0" fontId="52" fillId="2" borderId="9" xfId="0" applyFont="1" applyFill="1" applyBorder="1" applyAlignment="1">
      <alignment horizontal="center" wrapText="1"/>
    </xf>
    <xf numFmtId="0" fontId="52" fillId="2" borderId="1" xfId="0" applyFont="1" applyFill="1" applyBorder="1" applyAlignment="1">
      <alignment horizontal="center" wrapText="1"/>
    </xf>
    <xf numFmtId="0" fontId="57" fillId="2" borderId="14" xfId="0" applyFont="1" applyFill="1" applyBorder="1" applyAlignment="1">
      <alignment horizontal="center" wrapText="1"/>
    </xf>
    <xf numFmtId="0" fontId="57" fillId="2" borderId="15" xfId="0" applyFont="1" applyFill="1" applyBorder="1" applyAlignment="1">
      <alignment horizontal="center" wrapText="1"/>
    </xf>
    <xf numFmtId="0" fontId="52" fillId="2" borderId="9" xfId="0" applyFont="1" applyFill="1" applyBorder="1" applyAlignment="1">
      <alignment horizontal="center" vertical="center" wrapText="1"/>
    </xf>
    <xf numFmtId="1" fontId="52" fillId="2" borderId="1" xfId="0" applyNumberFormat="1" applyFont="1" applyFill="1" applyBorder="1" applyAlignment="1">
      <alignment horizontal="center" vertical="center"/>
    </xf>
    <xf numFmtId="1" fontId="52" fillId="2" borderId="10" xfId="0" applyNumberFormat="1" applyFont="1" applyFill="1" applyBorder="1" applyAlignment="1">
      <alignment horizontal="center" vertical="center"/>
    </xf>
    <xf numFmtId="1" fontId="52" fillId="2" borderId="6" xfId="0" applyNumberFormat="1" applyFont="1" applyFill="1" applyBorder="1" applyAlignment="1">
      <alignment horizontal="center" vertical="center"/>
    </xf>
    <xf numFmtId="1" fontId="52" fillId="2" borderId="7" xfId="0" applyNumberFormat="1" applyFont="1" applyFill="1" applyBorder="1" applyAlignment="1">
      <alignment horizontal="center" vertical="center"/>
    </xf>
    <xf numFmtId="1" fontId="52" fillId="2" borderId="8" xfId="0" applyNumberFormat="1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0" fontId="52" fillId="2" borderId="7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2" fillId="2" borderId="22" xfId="0" applyFont="1" applyFill="1" applyBorder="1" applyAlignment="1">
      <alignment horizontal="center" vertical="center"/>
    </xf>
    <xf numFmtId="0" fontId="52" fillId="2" borderId="4" xfId="0" applyFont="1" applyFill="1" applyBorder="1" applyAlignment="1">
      <alignment horizontal="center" vertical="center"/>
    </xf>
    <xf numFmtId="0" fontId="52" fillId="2" borderId="7" xfId="0" applyFont="1" applyFill="1" applyBorder="1" applyAlignment="1">
      <alignment horizontal="center" vertical="center"/>
    </xf>
    <xf numFmtId="0" fontId="53" fillId="0" borderId="17" xfId="0" applyFont="1" applyBorder="1" applyAlignment="1">
      <alignment horizontal="left" wrapText="1"/>
    </xf>
    <xf numFmtId="0" fontId="53" fillId="0" borderId="18" xfId="0" applyFont="1" applyBorder="1" applyAlignment="1">
      <alignment horizontal="left" wrapText="1"/>
    </xf>
    <xf numFmtId="0" fontId="53" fillId="0" borderId="19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left"/>
      <protection locked="0"/>
    </xf>
    <xf numFmtId="169" fontId="4" fillId="4" borderId="15" xfId="0" applyNumberFormat="1" applyFont="1" applyFill="1" applyBorder="1" applyAlignment="1" applyProtection="1">
      <alignment horizontal="center"/>
      <protection locked="0"/>
    </xf>
    <xf numFmtId="169" fontId="4" fillId="4" borderId="29" xfId="0" applyNumberFormat="1" applyFont="1" applyFill="1" applyBorder="1" applyAlignment="1" applyProtection="1">
      <alignment horizontal="center"/>
      <protection locked="0"/>
    </xf>
    <xf numFmtId="169" fontId="4" fillId="4" borderId="30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4" fillId="4" borderId="15" xfId="0" applyFont="1" applyFill="1" applyBorder="1" applyAlignment="1" applyProtection="1">
      <alignment horizontal="left" vertical="center" wrapText="1"/>
      <protection locked="0"/>
    </xf>
    <xf numFmtId="0" fontId="4" fillId="4" borderId="29" xfId="0" applyFont="1" applyFill="1" applyBorder="1" applyAlignment="1" applyProtection="1">
      <alignment horizontal="left" vertical="center" wrapText="1"/>
      <protection locked="0"/>
    </xf>
    <xf numFmtId="0" fontId="4" fillId="4" borderId="30" xfId="0" applyFont="1" applyFill="1" applyBorder="1" applyAlignment="1" applyProtection="1">
      <alignment horizontal="left" vertical="center" wrapText="1"/>
      <protection locked="0"/>
    </xf>
    <xf numFmtId="0" fontId="3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11" fillId="2" borderId="37" xfId="0" applyFont="1" applyFill="1" applyBorder="1" applyAlignment="1" applyProtection="1">
      <alignment horizontal="center" vertical="center" wrapText="1"/>
    </xf>
    <xf numFmtId="0" fontId="11" fillId="2" borderId="31" xfId="0" applyFont="1" applyFill="1" applyBorder="1" applyAlignment="1" applyProtection="1">
      <alignment horizontal="center" vertical="center" wrapText="1"/>
    </xf>
    <xf numFmtId="0" fontId="11" fillId="2" borderId="47" xfId="0" applyFont="1" applyFill="1" applyBorder="1" applyAlignment="1" applyProtection="1">
      <alignment horizontal="center" vertical="center" wrapText="1"/>
    </xf>
    <xf numFmtId="0" fontId="11" fillId="2" borderId="30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33" fillId="2" borderId="0" xfId="0" applyFont="1" applyFill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top" wrapText="1"/>
    </xf>
    <xf numFmtId="0" fontId="23" fillId="2" borderId="1" xfId="0" applyFont="1" applyFill="1" applyBorder="1" applyProtection="1"/>
    <xf numFmtId="0" fontId="64" fillId="0" borderId="0" xfId="13" applyFont="1" applyAlignment="1">
      <alignment horizontal="center"/>
    </xf>
    <xf numFmtId="0" fontId="131" fillId="0" borderId="33" xfId="13" applyFont="1" applyBorder="1" applyAlignment="1">
      <alignment horizontal="center"/>
    </xf>
    <xf numFmtId="0" fontId="64" fillId="0" borderId="33" xfId="13" applyFont="1" applyBorder="1" applyAlignment="1">
      <alignment horizontal="center"/>
    </xf>
    <xf numFmtId="0" fontId="13" fillId="0" borderId="1" xfId="5" applyFont="1" applyBorder="1" applyAlignment="1">
      <alignment horizontal="center"/>
    </xf>
    <xf numFmtId="0" fontId="13" fillId="0" borderId="4" xfId="5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13" fillId="0" borderId="0" xfId="5" applyFont="1" applyAlignment="1">
      <alignment horizontal="right"/>
    </xf>
    <xf numFmtId="0" fontId="13" fillId="0" borderId="33" xfId="5" applyFont="1" applyBorder="1" applyAlignment="1">
      <alignment horizontal="center" wrapText="1"/>
    </xf>
    <xf numFmtId="0" fontId="13" fillId="0" borderId="4" xfId="5" applyFont="1" applyBorder="1" applyAlignment="1">
      <alignment horizontal="center" wrapText="1"/>
    </xf>
    <xf numFmtId="0" fontId="13" fillId="0" borderId="34" xfId="5" applyFont="1" applyBorder="1" applyAlignment="1">
      <alignment horizontal="center" wrapText="1"/>
    </xf>
    <xf numFmtId="0" fontId="13" fillId="0" borderId="5" xfId="5" applyFont="1" applyBorder="1" applyAlignment="1">
      <alignment horizontal="center" wrapText="1"/>
    </xf>
    <xf numFmtId="0" fontId="43" fillId="4" borderId="4" xfId="5" applyFont="1" applyFill="1" applyBorder="1" applyAlignment="1">
      <alignment horizontal="center"/>
    </xf>
    <xf numFmtId="0" fontId="43" fillId="4" borderId="34" xfId="5" applyFont="1" applyFill="1" applyBorder="1" applyAlignment="1">
      <alignment horizontal="center"/>
    </xf>
    <xf numFmtId="0" fontId="43" fillId="4" borderId="5" xfId="5" applyFont="1" applyFill="1" applyBorder="1" applyAlignment="1">
      <alignment horizontal="center"/>
    </xf>
    <xf numFmtId="0" fontId="43" fillId="0" borderId="0" xfId="5" applyFont="1" applyAlignment="1">
      <alignment horizontal="right"/>
    </xf>
    <xf numFmtId="0" fontId="43" fillId="0" borderId="0" xfId="5" applyFont="1" applyAlignment="1">
      <alignment horizontal="right" wrapText="1"/>
    </xf>
    <xf numFmtId="0" fontId="43" fillId="0" borderId="0" xfId="5" applyFont="1" applyBorder="1" applyAlignment="1">
      <alignment horizontal="center" vertical="center"/>
    </xf>
    <xf numFmtId="0" fontId="43" fillId="4" borderId="4" xfId="5" applyFont="1" applyFill="1" applyBorder="1" applyAlignment="1" applyProtection="1">
      <alignment horizontal="center"/>
      <protection locked="0"/>
    </xf>
    <xf numFmtId="0" fontId="43" fillId="4" borderId="34" xfId="5" applyFont="1" applyFill="1" applyBorder="1" applyAlignment="1" applyProtection="1">
      <alignment horizontal="center"/>
      <protection locked="0"/>
    </xf>
    <xf numFmtId="0" fontId="43" fillId="4" borderId="5" xfId="5" applyFont="1" applyFill="1" applyBorder="1" applyAlignment="1" applyProtection="1">
      <alignment horizontal="center"/>
      <protection locked="0"/>
    </xf>
    <xf numFmtId="0" fontId="43" fillId="0" borderId="33" xfId="5" applyFont="1" applyBorder="1" applyAlignment="1">
      <alignment horizontal="center" vertical="center"/>
    </xf>
    <xf numFmtId="169" fontId="23" fillId="0" borderId="17" xfId="5" applyNumberFormat="1" applyFont="1" applyFill="1" applyBorder="1" applyAlignment="1" applyProtection="1">
      <alignment horizontal="center"/>
      <protection locked="0"/>
    </xf>
    <xf numFmtId="169" fontId="23" fillId="0" borderId="18" xfId="5" applyNumberFormat="1" applyFont="1" applyFill="1" applyBorder="1" applyAlignment="1" applyProtection="1">
      <alignment horizontal="center"/>
      <protection locked="0"/>
    </xf>
    <xf numFmtId="169" fontId="23" fillId="0" borderId="19" xfId="5" applyNumberFormat="1" applyFont="1" applyFill="1" applyBorder="1" applyAlignment="1" applyProtection="1">
      <alignment horizontal="center"/>
      <protection locked="0"/>
    </xf>
    <xf numFmtId="2" fontId="23" fillId="0" borderId="0" xfId="5" applyNumberFormat="1" applyFont="1" applyAlignment="1" applyProtection="1">
      <alignment horizontal="center"/>
    </xf>
    <xf numFmtId="2" fontId="23" fillId="0" borderId="0" xfId="5" applyNumberFormat="1" applyFont="1" applyAlignment="1" applyProtection="1">
      <alignment horizontal="right"/>
    </xf>
    <xf numFmtId="0" fontId="3" fillId="0" borderId="0" xfId="5" applyFont="1" applyFill="1" applyAlignment="1" applyProtection="1">
      <alignment horizontal="left"/>
    </xf>
    <xf numFmtId="0" fontId="18" fillId="0" borderId="0" xfId="5" applyAlignment="1"/>
    <xf numFmtId="0" fontId="23" fillId="0" borderId="37" xfId="5" applyFont="1" applyFill="1" applyBorder="1" applyAlignment="1" applyProtection="1">
      <alignment horizontal="center" wrapText="1"/>
    </xf>
    <xf numFmtId="0" fontId="23" fillId="0" borderId="31" xfId="5" applyFont="1" applyFill="1" applyBorder="1" applyAlignment="1" applyProtection="1">
      <alignment horizontal="center" wrapText="1"/>
    </xf>
    <xf numFmtId="0" fontId="23" fillId="0" borderId="38" xfId="5" applyFont="1" applyFill="1" applyBorder="1" applyAlignment="1" applyProtection="1">
      <alignment horizontal="center"/>
    </xf>
    <xf numFmtId="0" fontId="23" fillId="0" borderId="32" xfId="5" applyFont="1" applyFill="1" applyBorder="1" applyAlignment="1" applyProtection="1">
      <alignment horizontal="center"/>
    </xf>
    <xf numFmtId="0" fontId="23" fillId="0" borderId="39" xfId="5" applyFont="1" applyFill="1" applyBorder="1" applyAlignment="1" applyProtection="1">
      <alignment horizontal="center" vertical="justify"/>
    </xf>
    <xf numFmtId="0" fontId="23" fillId="0" borderId="40" xfId="5" applyFont="1" applyFill="1" applyBorder="1" applyAlignment="1" applyProtection="1">
      <alignment horizontal="center" vertical="justify"/>
    </xf>
    <xf numFmtId="0" fontId="23" fillId="0" borderId="41" xfId="5" applyFont="1" applyFill="1" applyBorder="1" applyAlignment="1" applyProtection="1">
      <alignment horizontal="center" vertical="justify"/>
    </xf>
    <xf numFmtId="0" fontId="16" fillId="0" borderId="0" xfId="5" applyFont="1" applyAlignment="1" applyProtection="1">
      <alignment horizontal="center"/>
      <protection locked="0"/>
    </xf>
    <xf numFmtId="0" fontId="3" fillId="0" borderId="0" xfId="5" applyFont="1" applyAlignment="1" applyProtection="1">
      <alignment horizontal="right"/>
    </xf>
    <xf numFmtId="170" fontId="3" fillId="0" borderId="0" xfId="5" applyNumberFormat="1" applyFont="1" applyAlignment="1" applyProtection="1">
      <alignment horizontal="right"/>
    </xf>
    <xf numFmtId="0" fontId="16" fillId="0" borderId="1" xfId="5" applyFont="1" applyBorder="1" applyProtection="1"/>
    <xf numFmtId="0" fontId="16" fillId="0" borderId="15" xfId="5" applyFont="1" applyBorder="1" applyAlignment="1" applyProtection="1">
      <alignment horizontal="center" vertical="center"/>
    </xf>
    <xf numFmtId="0" fontId="16" fillId="0" borderId="30" xfId="5" applyFont="1" applyBorder="1" applyAlignment="1" applyProtection="1">
      <alignment horizontal="center" vertical="center"/>
    </xf>
    <xf numFmtId="0" fontId="16" fillId="0" borderId="39" xfId="5" applyFont="1" applyFill="1" applyBorder="1" applyAlignment="1" applyProtection="1">
      <alignment horizontal="center" vertical="center" wrapText="1"/>
    </xf>
    <xf numFmtId="0" fontId="16" fillId="0" borderId="40" xfId="5" applyFont="1" applyFill="1" applyBorder="1" applyAlignment="1" applyProtection="1">
      <alignment horizontal="center" vertical="center" wrapText="1"/>
    </xf>
    <xf numFmtId="0" fontId="16" fillId="0" borderId="41" xfId="5" applyFont="1" applyFill="1" applyBorder="1" applyAlignment="1" applyProtection="1">
      <alignment horizontal="center" vertical="center" wrapText="1"/>
    </xf>
    <xf numFmtId="169" fontId="35" fillId="0" borderId="1" xfId="5" applyNumberFormat="1" applyFont="1" applyBorder="1" applyAlignment="1" applyProtection="1">
      <alignment horizontal="center" vertical="center" wrapText="1"/>
    </xf>
    <xf numFmtId="0" fontId="16" fillId="0" borderId="4" xfId="5" applyFont="1" applyBorder="1" applyAlignment="1" applyProtection="1">
      <alignment horizontal="center" vertical="center" wrapText="1"/>
    </xf>
    <xf numFmtId="0" fontId="16" fillId="0" borderId="34" xfId="5" applyFont="1" applyBorder="1" applyAlignment="1" applyProtection="1">
      <alignment horizontal="center" vertical="center" wrapText="1"/>
    </xf>
    <xf numFmtId="0" fontId="16" fillId="0" borderId="5" xfId="5" applyFont="1" applyBorder="1" applyAlignment="1" applyProtection="1">
      <alignment horizontal="center" vertical="center" wrapText="1"/>
    </xf>
    <xf numFmtId="0" fontId="16" fillId="0" borderId="1" xfId="5" applyFont="1" applyFill="1" applyBorder="1" applyAlignment="1" applyProtection="1">
      <alignment horizontal="center" wrapText="1"/>
    </xf>
    <xf numFmtId="0" fontId="8" fillId="0" borderId="0" xfId="5" applyFont="1" applyAlignment="1" applyProtection="1">
      <alignment horizontal="center"/>
      <protection locked="0"/>
    </xf>
    <xf numFmtId="0" fontId="8" fillId="5" borderId="0" xfId="5" applyFont="1" applyFill="1" applyAlignment="1" applyProtection="1">
      <alignment horizontal="center"/>
    </xf>
    <xf numFmtId="0" fontId="16" fillId="0" borderId="1" xfId="5" applyFont="1" applyBorder="1" applyAlignment="1" applyProtection="1">
      <alignment horizontal="center" vertical="center" wrapText="1"/>
    </xf>
    <xf numFmtId="169" fontId="16" fillId="0" borderId="1" xfId="5" applyNumberFormat="1" applyFont="1" applyBorder="1" applyAlignment="1" applyProtection="1">
      <alignment horizontal="center" vertical="center" wrapText="1"/>
    </xf>
    <xf numFmtId="171" fontId="16" fillId="0" borderId="1" xfId="5" applyNumberFormat="1" applyFont="1" applyBorder="1" applyAlignment="1" applyProtection="1">
      <alignment horizontal="center" vertical="center" wrapText="1"/>
    </xf>
    <xf numFmtId="3" fontId="16" fillId="0" borderId="0" xfId="5" applyNumberFormat="1" applyFont="1" applyAlignment="1" applyProtection="1">
      <alignment horizontal="center"/>
      <protection locked="0"/>
    </xf>
    <xf numFmtId="0" fontId="15" fillId="0" borderId="4" xfId="5" applyFont="1" applyFill="1" applyBorder="1" applyAlignment="1" applyProtection="1">
      <alignment horizontal="center" vertical="center" wrapText="1"/>
      <protection locked="0"/>
    </xf>
    <xf numFmtId="0" fontId="15" fillId="0" borderId="34" xfId="5" applyFont="1" applyFill="1" applyBorder="1" applyAlignment="1" applyProtection="1">
      <alignment horizontal="center" vertical="center" wrapText="1"/>
      <protection locked="0"/>
    </xf>
    <xf numFmtId="0" fontId="15" fillId="0" borderId="5" xfId="5" applyFont="1" applyFill="1" applyBorder="1" applyAlignment="1" applyProtection="1">
      <alignment horizontal="center" vertical="center" wrapText="1"/>
      <protection locked="0"/>
    </xf>
    <xf numFmtId="0" fontId="16" fillId="0" borderId="15" xfId="5" applyFont="1" applyBorder="1" applyAlignment="1" applyProtection="1">
      <alignment horizontal="center" vertical="center" wrapText="1"/>
    </xf>
    <xf numFmtId="0" fontId="16" fillId="0" borderId="30" xfId="5" applyFont="1" applyBorder="1" applyAlignment="1" applyProtection="1">
      <alignment horizontal="center" vertical="center" wrapText="1"/>
    </xf>
    <xf numFmtId="169" fontId="16" fillId="0" borderId="4" xfId="5" applyNumberFormat="1" applyFont="1" applyBorder="1" applyAlignment="1" applyProtection="1">
      <alignment horizontal="center" vertical="center" wrapText="1"/>
    </xf>
    <xf numFmtId="169" fontId="16" fillId="0" borderId="34" xfId="5" applyNumberFormat="1" applyFont="1" applyBorder="1" applyAlignment="1" applyProtection="1">
      <alignment horizontal="center" vertical="center" wrapText="1"/>
    </xf>
    <xf numFmtId="169" fontId="16" fillId="0" borderId="5" xfId="5" applyNumberFormat="1" applyFont="1" applyBorder="1" applyAlignment="1" applyProtection="1">
      <alignment horizontal="center" vertical="center" wrapText="1"/>
    </xf>
    <xf numFmtId="171" fontId="16" fillId="0" borderId="4" xfId="5" applyNumberFormat="1" applyFont="1" applyBorder="1" applyAlignment="1" applyProtection="1">
      <alignment horizontal="center" vertical="center" wrapText="1"/>
    </xf>
    <xf numFmtId="171" fontId="16" fillId="0" borderId="34" xfId="5" applyNumberFormat="1" applyFont="1" applyBorder="1" applyAlignment="1" applyProtection="1">
      <alignment horizontal="center" vertical="center" wrapText="1"/>
    </xf>
    <xf numFmtId="171" fontId="16" fillId="0" borderId="5" xfId="5" applyNumberFormat="1" applyFont="1" applyBorder="1" applyAlignment="1" applyProtection="1">
      <alignment horizontal="center" vertical="center" wrapText="1"/>
    </xf>
    <xf numFmtId="169" fontId="35" fillId="0" borderId="15" xfId="5" applyNumberFormat="1" applyFont="1" applyBorder="1" applyAlignment="1" applyProtection="1">
      <alignment horizontal="center" vertical="center" wrapText="1"/>
    </xf>
    <xf numFmtId="169" fontId="35" fillId="0" borderId="30" xfId="5" applyNumberFormat="1" applyFont="1" applyBorder="1" applyAlignment="1" applyProtection="1">
      <alignment horizontal="center" vertical="center" wrapText="1"/>
    </xf>
    <xf numFmtId="0" fontId="16" fillId="0" borderId="4" xfId="5" applyFont="1" applyFill="1" applyBorder="1" applyAlignment="1" applyProtection="1">
      <alignment horizontal="center" wrapText="1"/>
    </xf>
    <xf numFmtId="0" fontId="16" fillId="0" borderId="34" xfId="5" applyFont="1" applyFill="1" applyBorder="1" applyAlignment="1" applyProtection="1">
      <alignment horizontal="center" wrapText="1"/>
    </xf>
    <xf numFmtId="0" fontId="16" fillId="0" borderId="5" xfId="5" applyFont="1" applyFill="1" applyBorder="1" applyAlignment="1" applyProtection="1">
      <alignment horizontal="center" wrapText="1"/>
    </xf>
    <xf numFmtId="171" fontId="3" fillId="0" borderId="0" xfId="5" applyNumberFormat="1" applyFont="1" applyAlignment="1">
      <alignment horizontal="right"/>
    </xf>
    <xf numFmtId="171" fontId="8" fillId="0" borderId="24" xfId="5" applyNumberFormat="1" applyFont="1" applyBorder="1" applyAlignment="1">
      <alignment horizontal="center" vertical="center" wrapText="1"/>
    </xf>
    <xf numFmtId="171" fontId="8" fillId="0" borderId="7" xfId="5" applyNumberFormat="1" applyFont="1" applyBorder="1" applyAlignment="1">
      <alignment horizontal="center" vertical="center" wrapText="1"/>
    </xf>
    <xf numFmtId="171" fontId="8" fillId="0" borderId="8" xfId="5" applyNumberFormat="1" applyFont="1" applyBorder="1" applyAlignment="1">
      <alignment horizontal="center" vertical="center" wrapText="1"/>
    </xf>
    <xf numFmtId="0" fontId="36" fillId="0" borderId="0" xfId="5" applyFont="1" applyAlignment="1">
      <alignment horizontal="center" vertical="center" wrapText="1"/>
    </xf>
    <xf numFmtId="0" fontId="18" fillId="0" borderId="0" xfId="5" applyAlignment="1">
      <alignment horizontal="center"/>
    </xf>
    <xf numFmtId="49" fontId="3" fillId="0" borderId="6" xfId="5" applyNumberFormat="1" applyFont="1" applyBorder="1" applyAlignment="1">
      <alignment horizontal="center" vertical="center" wrapText="1"/>
    </xf>
    <xf numFmtId="49" fontId="3" fillId="0" borderId="11" xfId="5" applyNumberFormat="1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vertical="center" wrapText="1"/>
    </xf>
    <xf numFmtId="0" fontId="3" fillId="0" borderId="23" xfId="5" applyFont="1" applyBorder="1" applyAlignment="1">
      <alignment horizontal="center" vertical="center" wrapText="1"/>
    </xf>
    <xf numFmtId="171" fontId="8" fillId="0" borderId="6" xfId="5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11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center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38" fillId="0" borderId="50" xfId="5" applyNumberFormat="1" applyFont="1" applyBorder="1" applyAlignment="1" applyProtection="1">
      <alignment horizontal="center" vertical="center"/>
    </xf>
    <xf numFmtId="0" fontId="38" fillId="0" borderId="3" xfId="5" applyNumberFormat="1" applyFont="1" applyBorder="1" applyAlignment="1" applyProtection="1">
      <alignment horizontal="center" vertical="center"/>
    </xf>
    <xf numFmtId="0" fontId="38" fillId="0" borderId="51" xfId="5" applyNumberFormat="1" applyFont="1" applyBorder="1" applyAlignment="1" applyProtection="1">
      <alignment horizontal="center" vertical="center"/>
    </xf>
    <xf numFmtId="0" fontId="38" fillId="0" borderId="52" xfId="5" applyNumberFormat="1" applyFont="1" applyBorder="1" applyAlignment="1" applyProtection="1">
      <alignment horizontal="center" vertical="center"/>
    </xf>
    <xf numFmtId="0" fontId="38" fillId="0" borderId="53" xfId="5" applyNumberFormat="1" applyFont="1" applyBorder="1" applyAlignment="1" applyProtection="1">
      <alignment horizontal="center" vertical="center"/>
    </xf>
    <xf numFmtId="0" fontId="38" fillId="0" borderId="54" xfId="5" applyNumberFormat="1" applyFont="1" applyBorder="1" applyAlignment="1" applyProtection="1">
      <alignment horizontal="center" vertical="center"/>
    </xf>
    <xf numFmtId="0" fontId="18" fillId="0" borderId="15" xfId="5" applyBorder="1" applyAlignment="1" applyProtection="1">
      <alignment horizontal="center" vertical="center" wrapText="1"/>
    </xf>
    <xf numFmtId="0" fontId="18" fillId="0" borderId="30" xfId="5" applyBorder="1" applyAlignment="1" applyProtection="1">
      <alignment horizontal="center" vertical="center" wrapText="1"/>
    </xf>
    <xf numFmtId="0" fontId="18" fillId="0" borderId="14" xfId="5" applyBorder="1" applyProtection="1"/>
    <xf numFmtId="0" fontId="18" fillId="0" borderId="31" xfId="5" applyBorder="1" applyProtection="1"/>
    <xf numFmtId="0" fontId="18" fillId="0" borderId="14" xfId="5" applyBorder="1" applyAlignment="1" applyProtection="1">
      <alignment horizontal="center" vertical="center"/>
    </xf>
    <xf numFmtId="0" fontId="18" fillId="0" borderId="48" xfId="5" applyBorder="1" applyAlignment="1" applyProtection="1">
      <alignment horizontal="center" vertical="center"/>
    </xf>
    <xf numFmtId="0" fontId="18" fillId="0" borderId="31" xfId="5" applyBorder="1" applyAlignment="1" applyProtection="1">
      <alignment horizontal="center" vertical="center"/>
    </xf>
    <xf numFmtId="0" fontId="18" fillId="0" borderId="15" xfId="5" applyBorder="1" applyAlignment="1" applyProtection="1">
      <alignment horizontal="left" vertical="top" wrapText="1"/>
    </xf>
    <xf numFmtId="0" fontId="18" fillId="0" borderId="29" xfId="5" applyBorder="1" applyAlignment="1" applyProtection="1">
      <alignment horizontal="left" vertical="top" wrapText="1"/>
    </xf>
    <xf numFmtId="0" fontId="18" fillId="0" borderId="30" xfId="5" applyBorder="1" applyAlignment="1" applyProtection="1">
      <alignment horizontal="left" vertical="top" wrapText="1"/>
    </xf>
    <xf numFmtId="0" fontId="18" fillId="0" borderId="29" xfId="5" applyBorder="1" applyAlignment="1" applyProtection="1">
      <alignment horizontal="center" vertical="center" wrapText="1"/>
    </xf>
    <xf numFmtId="0" fontId="18" fillId="0" borderId="29" xfId="5" applyFill="1" applyBorder="1" applyAlignment="1" applyProtection="1">
      <alignment horizontal="left" vertical="top" wrapText="1"/>
    </xf>
    <xf numFmtId="0" fontId="18" fillId="0" borderId="30" xfId="5" applyFill="1" applyBorder="1" applyAlignment="1" applyProtection="1">
      <alignment horizontal="left" vertical="top" wrapText="1"/>
    </xf>
    <xf numFmtId="0" fontId="18" fillId="0" borderId="15" xfId="5" applyFill="1" applyBorder="1" applyAlignment="1" applyProtection="1">
      <alignment horizontal="left" vertical="top" wrapText="1"/>
    </xf>
    <xf numFmtId="0" fontId="18" fillId="0" borderId="15" xfId="5" applyFill="1" applyBorder="1" applyAlignment="1" applyProtection="1">
      <alignment horizontal="center" vertical="center" wrapText="1"/>
    </xf>
    <xf numFmtId="0" fontId="18" fillId="0" borderId="30" xfId="5" applyFill="1" applyBorder="1" applyAlignment="1" applyProtection="1">
      <alignment horizontal="center" vertical="center" wrapText="1"/>
    </xf>
    <xf numFmtId="169" fontId="38" fillId="6" borderId="84" xfId="9" applyNumberFormat="1" applyFont="1" applyBorder="1" applyAlignment="1" applyProtection="1">
      <alignment horizontal="center" vertical="center"/>
      <protection locked="0"/>
    </xf>
    <xf numFmtId="169" fontId="38" fillId="6" borderId="33" xfId="9" applyNumberFormat="1" applyFont="1" applyBorder="1" applyAlignment="1" applyProtection="1">
      <alignment horizontal="center" vertical="center"/>
      <protection locked="0"/>
    </xf>
    <xf numFmtId="169" fontId="38" fillId="6" borderId="45" xfId="9" applyNumberFormat="1" applyFont="1" applyBorder="1" applyAlignment="1" applyProtection="1">
      <alignment horizontal="center" vertical="center"/>
      <protection locked="0"/>
    </xf>
    <xf numFmtId="0" fontId="16" fillId="0" borderId="0" xfId="5" applyFont="1" applyAlignment="1">
      <alignment horizontal="center"/>
    </xf>
    <xf numFmtId="4" fontId="16" fillId="0" borderId="0" xfId="5" applyNumberFormat="1" applyFont="1" applyAlignment="1">
      <alignment horizontal="center"/>
    </xf>
    <xf numFmtId="0" fontId="18" fillId="0" borderId="14" xfId="5" applyBorder="1" applyAlignment="1" applyProtection="1">
      <alignment horizontal="left" vertical="center"/>
    </xf>
    <xf numFmtId="0" fontId="18" fillId="0" borderId="31" xfId="5" applyBorder="1" applyAlignment="1" applyProtection="1">
      <alignment horizontal="left" vertical="center"/>
    </xf>
    <xf numFmtId="0" fontId="18" fillId="0" borderId="48" xfId="5" applyBorder="1" applyAlignment="1" applyProtection="1">
      <alignment horizontal="left" vertical="center"/>
    </xf>
    <xf numFmtId="0" fontId="8" fillId="0" borderId="0" xfId="5" applyFont="1" applyAlignment="1">
      <alignment horizontal="right"/>
    </xf>
    <xf numFmtId="0" fontId="37" fillId="0" borderId="0" xfId="5" applyFont="1" applyAlignment="1">
      <alignment horizontal="right"/>
    </xf>
    <xf numFmtId="0" fontId="8" fillId="0" borderId="0" xfId="5" applyFont="1" applyBorder="1" applyAlignment="1">
      <alignment horizontal="center" vertical="center" wrapText="1"/>
    </xf>
    <xf numFmtId="0" fontId="37" fillId="0" borderId="0" xfId="5" applyFont="1" applyAlignment="1">
      <alignment horizontal="center" vertical="center" wrapText="1"/>
    </xf>
    <xf numFmtId="4" fontId="8" fillId="5" borderId="0" xfId="7" applyFont="1" applyBorder="1" applyAlignment="1" applyProtection="1">
      <alignment horizontal="center" vertical="center"/>
    </xf>
    <xf numFmtId="0" fontId="39" fillId="0" borderId="37" xfId="8" applyFont="1" applyBorder="1" applyAlignment="1" applyProtection="1">
      <alignment horizontal="center" vertical="center" wrapText="1"/>
    </xf>
    <xf numFmtId="0" fontId="39" fillId="0" borderId="48" xfId="8" applyFont="1" applyBorder="1" applyAlignment="1" applyProtection="1">
      <alignment horizontal="center" vertical="center" wrapText="1"/>
    </xf>
    <xf numFmtId="0" fontId="39" fillId="0" borderId="43" xfId="8" applyFont="1" applyBorder="1" applyAlignment="1" applyProtection="1">
      <alignment horizontal="center" vertical="center" wrapText="1"/>
    </xf>
    <xf numFmtId="0" fontId="38" fillId="0" borderId="47" xfId="8" applyBorder="1" applyAlignment="1" applyProtection="1">
      <alignment horizontal="center" vertical="center" wrapText="1"/>
    </xf>
    <xf numFmtId="0" fontId="38" fillId="0" borderId="29" xfId="8" applyBorder="1" applyAlignment="1" applyProtection="1">
      <alignment horizontal="center" vertical="center" wrapText="1"/>
    </xf>
    <xf numFmtId="0" fontId="38" fillId="0" borderId="55" xfId="8" applyBorder="1" applyAlignment="1" applyProtection="1">
      <alignment horizontal="center" vertical="center" wrapText="1"/>
    </xf>
    <xf numFmtId="0" fontId="38" fillId="0" borderId="38" xfId="8" applyBorder="1" applyAlignment="1" applyProtection="1">
      <alignment horizontal="center" vertical="center" wrapText="1"/>
    </xf>
    <xf numFmtId="0" fontId="38" fillId="0" borderId="49" xfId="8" applyBorder="1" applyAlignment="1" applyProtection="1">
      <alignment horizontal="center" vertical="center" wrapText="1"/>
    </xf>
    <xf numFmtId="0" fontId="38" fillId="0" borderId="44" xfId="8" applyBorder="1" applyAlignment="1" applyProtection="1">
      <alignment horizontal="center" vertical="center" wrapText="1"/>
    </xf>
    <xf numFmtId="0" fontId="18" fillId="0" borderId="9" xfId="5" applyBorder="1" applyAlignment="1" applyProtection="1">
      <alignment horizontal="center" vertical="center" wrapText="1"/>
    </xf>
    <xf numFmtId="0" fontId="18" fillId="0" borderId="11" xfId="5" applyBorder="1" applyAlignment="1" applyProtection="1">
      <alignment horizontal="center" vertical="center" wrapText="1"/>
    </xf>
    <xf numFmtId="0" fontId="38" fillId="0" borderId="80" xfId="8" applyBorder="1" applyAlignment="1" applyProtection="1">
      <alignment horizontal="center" vertical="center" wrapText="1"/>
    </xf>
    <xf numFmtId="0" fontId="38" fillId="0" borderId="81" xfId="8" applyBorder="1" applyAlignment="1" applyProtection="1">
      <alignment horizontal="center" vertical="center" wrapText="1"/>
    </xf>
    <xf numFmtId="0" fontId="18" fillId="0" borderId="31" xfId="5" applyBorder="1" applyAlignment="1" applyProtection="1">
      <alignment horizontal="center" vertical="center" wrapText="1"/>
    </xf>
    <xf numFmtId="2" fontId="15" fillId="0" borderId="15" xfId="5" applyNumberFormat="1" applyFont="1" applyFill="1" applyBorder="1" applyAlignment="1">
      <alignment horizontal="center" vertical="center"/>
    </xf>
    <xf numFmtId="2" fontId="15" fillId="0" borderId="30" xfId="5" applyNumberFormat="1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18" fillId="0" borderId="82" xfId="5" applyBorder="1" applyAlignment="1" applyProtection="1">
      <alignment horizontal="center" vertical="center" wrapText="1"/>
    </xf>
    <xf numFmtId="0" fontId="18" fillId="0" borderId="81" xfId="5" applyBorder="1" applyAlignment="1" applyProtection="1">
      <alignment horizontal="center" vertical="center" wrapText="1"/>
    </xf>
    <xf numFmtId="0" fontId="15" fillId="0" borderId="0" xfId="5" applyFont="1" applyFill="1" applyBorder="1" applyAlignment="1">
      <alignment horizontal="center" vertical="center" wrapText="1"/>
    </xf>
    <xf numFmtId="0" fontId="18" fillId="0" borderId="0" xfId="5" applyAlignment="1">
      <alignment horizontal="center" vertical="center" wrapText="1"/>
    </xf>
    <xf numFmtId="169" fontId="38" fillId="6" borderId="80" xfId="9" applyNumberFormat="1" applyFont="1" applyBorder="1" applyAlignment="1" applyProtection="1">
      <alignment horizontal="center" vertical="center"/>
      <protection locked="0"/>
    </xf>
    <xf numFmtId="169" fontId="38" fillId="6" borderId="17" xfId="9" applyNumberFormat="1" applyFont="1" applyBorder="1" applyAlignment="1" applyProtection="1">
      <alignment horizontal="center" vertical="center"/>
      <protection locked="0"/>
    </xf>
    <xf numFmtId="0" fontId="18" fillId="0" borderId="80" xfId="5" applyBorder="1" applyAlignment="1" applyProtection="1">
      <alignment horizontal="center" vertical="center" wrapText="1"/>
    </xf>
    <xf numFmtId="0" fontId="39" fillId="0" borderId="31" xfId="8" applyFont="1" applyBorder="1" applyAlignment="1" applyProtection="1">
      <alignment horizontal="center" vertical="center" wrapText="1"/>
    </xf>
    <xf numFmtId="0" fontId="38" fillId="0" borderId="30" xfId="8" applyBorder="1" applyAlignment="1" applyProtection="1">
      <alignment horizontal="center" vertical="center" wrapText="1"/>
    </xf>
    <xf numFmtId="0" fontId="38" fillId="0" borderId="32" xfId="8" applyBorder="1" applyAlignment="1" applyProtection="1">
      <alignment horizontal="center" vertical="center" wrapText="1"/>
    </xf>
    <xf numFmtId="169" fontId="38" fillId="6" borderId="18" xfId="9" applyNumberFormat="1" applyFont="1" applyBorder="1" applyAlignment="1" applyProtection="1">
      <alignment horizontal="center" vertical="center"/>
      <protection locked="0"/>
    </xf>
    <xf numFmtId="169" fontId="38" fillId="6" borderId="19" xfId="9" applyNumberFormat="1" applyFont="1" applyBorder="1" applyAlignment="1" applyProtection="1">
      <alignment horizontal="center" vertical="center"/>
      <protection locked="0"/>
    </xf>
    <xf numFmtId="0" fontId="18" fillId="0" borderId="37" xfId="5" applyBorder="1" applyAlignment="1" applyProtection="1">
      <alignment horizontal="center" vertical="center"/>
    </xf>
    <xf numFmtId="0" fontId="23" fillId="0" borderId="0" xfId="5" applyFont="1" applyFill="1" applyBorder="1" applyAlignment="1">
      <alignment horizontal="right"/>
    </xf>
    <xf numFmtId="4" fontId="20" fillId="0" borderId="1" xfId="13" applyNumberFormat="1" applyFont="1" applyFill="1" applyBorder="1" applyAlignment="1" applyProtection="1">
      <alignment horizontal="left"/>
      <protection locked="0"/>
    </xf>
  </cellXfs>
  <cellStyles count="396">
    <cellStyle name=" 1" xfId="23" xr:uid="{00000000-0005-0000-0000-000000000000}"/>
    <cellStyle name="_07. расчет тарифа 2007 от 23.08.06 для аудиторов" xfId="24" xr:uid="{00000000-0005-0000-0000-000001000000}"/>
    <cellStyle name="_Агафонов ЛИЗИНГ 19 сентября" xfId="25" xr:uid="{00000000-0005-0000-0000-000002000000}"/>
    <cellStyle name="_Анализ_231207-3 (2)" xfId="26" xr:uid="{00000000-0005-0000-0000-000003000000}"/>
    <cellStyle name="_Заявка Тестова  СКОРРЕКТИРОВАННАЯ" xfId="27" xr:uid="{00000000-0005-0000-0000-000004000000}"/>
    <cellStyle name="_Инвест программа" xfId="28" xr:uid="{00000000-0005-0000-0000-000005000000}"/>
    <cellStyle name="_ИНФОРМАЦИЯ ПО ДОГОВОРАМ ЛИЗИНГА" xfId="29" xr:uid="{00000000-0005-0000-0000-000006000000}"/>
    <cellStyle name="_ИНФОРМАЦИЯ ПО ДОГОВОРАМ ЛИЗИНГА 19 мая" xfId="30" xr:uid="{00000000-0005-0000-0000-000007000000}"/>
    <cellStyle name="_ИНФОРМАЦИЯ ПО ДОГОВОРАМ ЛИЗИНГА 27.04.071" xfId="31" xr:uid="{00000000-0005-0000-0000-000008000000}"/>
    <cellStyle name="_ИНФОРМАЦИЯ ПО ДОГОВОРАМ ЛИЗИНГА1" xfId="32" xr:uid="{00000000-0005-0000-0000-000009000000}"/>
    <cellStyle name="_Копия Программа первоочередных мер_(правка 18 05 06 Усаров_2А_3)" xfId="33" xr:uid="{00000000-0005-0000-0000-00000A000000}"/>
    <cellStyle name="_Копия Свод все сети+" xfId="34" xr:uid="{00000000-0005-0000-0000-00000B000000}"/>
    <cellStyle name="_Копия формы для ФСК" xfId="35" xr:uid="{00000000-0005-0000-0000-00000C000000}"/>
    <cellStyle name="_ЛИЗИНГ" xfId="36" xr:uid="{00000000-0005-0000-0000-00000D000000}"/>
    <cellStyle name="_ЛИЗИНГ Агафонов 15.01.08" xfId="37" xr:uid="{00000000-0005-0000-0000-00000E000000}"/>
    <cellStyle name="_Лизинг справка по забалансу 3 апрель" xfId="38" xr:uid="{00000000-0005-0000-0000-00000F000000}"/>
    <cellStyle name="_Лист1" xfId="39" xr:uid="{00000000-0005-0000-0000-000010000000}"/>
    <cellStyle name="_Макет_Итоговый лист по анализу ИПР" xfId="40" xr:uid="{00000000-0005-0000-0000-000011000000}"/>
    <cellStyle name="_ОКС - программа кап.стройки" xfId="41" xr:uid="{00000000-0005-0000-0000-000012000000}"/>
    <cellStyle name="_Расчет амортизации-ОТПРАВКА" xfId="42" xr:uid="{00000000-0005-0000-0000-000013000000}"/>
    <cellStyle name="_смета расходов по версии ФСТ от 26.09.06 - Звержанская" xfId="43" xr:uid="{00000000-0005-0000-0000-000014000000}"/>
    <cellStyle name="_СМЕТЫ 2005 2006 2007" xfId="44" xr:uid="{00000000-0005-0000-0000-000015000000}"/>
    <cellStyle name="_Справка по забалансу по лизингу" xfId="45" xr:uid="{00000000-0005-0000-0000-000016000000}"/>
    <cellStyle name="_счета 2008 оплаченные в 2007г " xfId="46" xr:uid="{00000000-0005-0000-0000-000017000000}"/>
    <cellStyle name="_ТАРИФ1" xfId="47" xr:uid="{00000000-0005-0000-0000-000018000000}"/>
    <cellStyle name="_Фина план на 2007 год (ФО)" xfId="48" xr:uid="{00000000-0005-0000-0000-000019000000}"/>
    <cellStyle name="_ФП К" xfId="49" xr:uid="{00000000-0005-0000-0000-00001A000000}"/>
    <cellStyle name="_ФП К_к ФСТ" xfId="50" xr:uid="{00000000-0005-0000-0000-00001B000000}"/>
    <cellStyle name="_ФСТ-2007-отправка-сентябрь ИСТОЧНИКИ" xfId="51" xr:uid="{00000000-0005-0000-0000-00001C000000}"/>
    <cellStyle name="”ќђќ‘ћ‚›‰" xfId="52" xr:uid="{00000000-0005-0000-0000-00001D000000}"/>
    <cellStyle name="”љ‘ђћ‚ђќќ›‰" xfId="53" xr:uid="{00000000-0005-0000-0000-00001E000000}"/>
    <cellStyle name="„…ќ…†ќ›‰" xfId="54" xr:uid="{00000000-0005-0000-0000-00001F000000}"/>
    <cellStyle name="‡ђѓћ‹ћ‚ћљ1" xfId="55" xr:uid="{00000000-0005-0000-0000-000020000000}"/>
    <cellStyle name="‡ђѓћ‹ћ‚ћљ2" xfId="56" xr:uid="{00000000-0005-0000-0000-000021000000}"/>
    <cellStyle name="’ћѓћ‚›‰" xfId="57" xr:uid="{00000000-0005-0000-0000-000022000000}"/>
    <cellStyle name="20% - Акцент1 2" xfId="58" xr:uid="{00000000-0005-0000-0000-000023000000}"/>
    <cellStyle name="20% - Акцент1 2 2" xfId="59" xr:uid="{00000000-0005-0000-0000-000024000000}"/>
    <cellStyle name="20% - Акцент1 2 3" xfId="60" xr:uid="{00000000-0005-0000-0000-000025000000}"/>
    <cellStyle name="20% - Акцент1 3" xfId="61" xr:uid="{00000000-0005-0000-0000-000026000000}"/>
    <cellStyle name="20% - Акцент2 2" xfId="62" xr:uid="{00000000-0005-0000-0000-000027000000}"/>
    <cellStyle name="20% - Акцент2 2 2" xfId="63" xr:uid="{00000000-0005-0000-0000-000028000000}"/>
    <cellStyle name="20% - Акцент2 2 3" xfId="64" xr:uid="{00000000-0005-0000-0000-000029000000}"/>
    <cellStyle name="20% - Акцент2 3" xfId="65" xr:uid="{00000000-0005-0000-0000-00002A000000}"/>
    <cellStyle name="20% - Акцент3 2" xfId="66" xr:uid="{00000000-0005-0000-0000-00002B000000}"/>
    <cellStyle name="20% - Акцент3 2 2" xfId="67" xr:uid="{00000000-0005-0000-0000-00002C000000}"/>
    <cellStyle name="20% - Акцент3 2 3" xfId="68" xr:uid="{00000000-0005-0000-0000-00002D000000}"/>
    <cellStyle name="20% - Акцент3 3" xfId="69" xr:uid="{00000000-0005-0000-0000-00002E000000}"/>
    <cellStyle name="20% - Акцент4 2" xfId="70" xr:uid="{00000000-0005-0000-0000-00002F000000}"/>
    <cellStyle name="20% - Акцент4 2 2" xfId="71" xr:uid="{00000000-0005-0000-0000-000030000000}"/>
    <cellStyle name="20% - Акцент4 2 3" xfId="72" xr:uid="{00000000-0005-0000-0000-000031000000}"/>
    <cellStyle name="20% - Акцент4 3" xfId="73" xr:uid="{00000000-0005-0000-0000-000032000000}"/>
    <cellStyle name="20% - Акцент5 2" xfId="74" xr:uid="{00000000-0005-0000-0000-000033000000}"/>
    <cellStyle name="20% - Акцент5 2 2" xfId="75" xr:uid="{00000000-0005-0000-0000-000034000000}"/>
    <cellStyle name="20% - Акцент5 2 3" xfId="76" xr:uid="{00000000-0005-0000-0000-000035000000}"/>
    <cellStyle name="20% - Акцент5 3" xfId="77" xr:uid="{00000000-0005-0000-0000-000036000000}"/>
    <cellStyle name="20% - Акцент6 2" xfId="78" xr:uid="{00000000-0005-0000-0000-000037000000}"/>
    <cellStyle name="20% - Акцент6 2 2" xfId="79" xr:uid="{00000000-0005-0000-0000-000038000000}"/>
    <cellStyle name="20% - Акцент6 2 3" xfId="80" xr:uid="{00000000-0005-0000-0000-000039000000}"/>
    <cellStyle name="20% - Акцент6 3" xfId="81" xr:uid="{00000000-0005-0000-0000-00003A000000}"/>
    <cellStyle name="40% - Акцент1 2" xfId="82" xr:uid="{00000000-0005-0000-0000-00003B000000}"/>
    <cellStyle name="40% - Акцент1 2 2" xfId="83" xr:uid="{00000000-0005-0000-0000-00003C000000}"/>
    <cellStyle name="40% - Акцент1 2 3" xfId="84" xr:uid="{00000000-0005-0000-0000-00003D000000}"/>
    <cellStyle name="40% - Акцент1 3" xfId="85" xr:uid="{00000000-0005-0000-0000-00003E000000}"/>
    <cellStyle name="40% - Акцент2 2" xfId="86" xr:uid="{00000000-0005-0000-0000-00003F000000}"/>
    <cellStyle name="40% - Акцент2 2 2" xfId="87" xr:uid="{00000000-0005-0000-0000-000040000000}"/>
    <cellStyle name="40% - Акцент2 2 3" xfId="88" xr:uid="{00000000-0005-0000-0000-000041000000}"/>
    <cellStyle name="40% - Акцент2 3" xfId="89" xr:uid="{00000000-0005-0000-0000-000042000000}"/>
    <cellStyle name="40% - Акцент3 2" xfId="90" xr:uid="{00000000-0005-0000-0000-000043000000}"/>
    <cellStyle name="40% - Акцент3 2 2" xfId="91" xr:uid="{00000000-0005-0000-0000-000044000000}"/>
    <cellStyle name="40% - Акцент3 2 3" xfId="92" xr:uid="{00000000-0005-0000-0000-000045000000}"/>
    <cellStyle name="40% - Акцент3 3" xfId="93" xr:uid="{00000000-0005-0000-0000-000046000000}"/>
    <cellStyle name="40% - Акцент4 2" xfId="94" xr:uid="{00000000-0005-0000-0000-000047000000}"/>
    <cellStyle name="40% - Акцент4 2 2" xfId="95" xr:uid="{00000000-0005-0000-0000-000048000000}"/>
    <cellStyle name="40% - Акцент4 2 3" xfId="96" xr:uid="{00000000-0005-0000-0000-000049000000}"/>
    <cellStyle name="40% - Акцент4 3" xfId="97" xr:uid="{00000000-0005-0000-0000-00004A000000}"/>
    <cellStyle name="40% - Акцент5 2" xfId="98" xr:uid="{00000000-0005-0000-0000-00004B000000}"/>
    <cellStyle name="40% - Акцент5 2 2" xfId="99" xr:uid="{00000000-0005-0000-0000-00004C000000}"/>
    <cellStyle name="40% - Акцент5 2 3" xfId="100" xr:uid="{00000000-0005-0000-0000-00004D000000}"/>
    <cellStyle name="40% - Акцент5 3" xfId="101" xr:uid="{00000000-0005-0000-0000-00004E000000}"/>
    <cellStyle name="40% - Акцент6 2" xfId="102" xr:uid="{00000000-0005-0000-0000-00004F000000}"/>
    <cellStyle name="40% - Акцент6 2 2" xfId="103" xr:uid="{00000000-0005-0000-0000-000050000000}"/>
    <cellStyle name="40% - Акцент6 2 3" xfId="104" xr:uid="{00000000-0005-0000-0000-000051000000}"/>
    <cellStyle name="40% - Акцент6 3" xfId="105" xr:uid="{00000000-0005-0000-0000-000052000000}"/>
    <cellStyle name="60% - Акцент1 2" xfId="106" xr:uid="{00000000-0005-0000-0000-000053000000}"/>
    <cellStyle name="60% - Акцент1 2 2" xfId="107" xr:uid="{00000000-0005-0000-0000-000054000000}"/>
    <cellStyle name="60% - Акцент1 3" xfId="108" xr:uid="{00000000-0005-0000-0000-000055000000}"/>
    <cellStyle name="60% - Акцент2 2" xfId="109" xr:uid="{00000000-0005-0000-0000-000056000000}"/>
    <cellStyle name="60% - Акцент2 2 2" xfId="110" xr:uid="{00000000-0005-0000-0000-000057000000}"/>
    <cellStyle name="60% - Акцент2 3" xfId="111" xr:uid="{00000000-0005-0000-0000-000058000000}"/>
    <cellStyle name="60% - Акцент3 2" xfId="112" xr:uid="{00000000-0005-0000-0000-000059000000}"/>
    <cellStyle name="60% - Акцент3 2 2" xfId="113" xr:uid="{00000000-0005-0000-0000-00005A000000}"/>
    <cellStyle name="60% - Акцент3 3" xfId="114" xr:uid="{00000000-0005-0000-0000-00005B000000}"/>
    <cellStyle name="60% - Акцент4 2" xfId="115" xr:uid="{00000000-0005-0000-0000-00005C000000}"/>
    <cellStyle name="60% - Акцент4 2 2" xfId="116" xr:uid="{00000000-0005-0000-0000-00005D000000}"/>
    <cellStyle name="60% - Акцент4 3" xfId="117" xr:uid="{00000000-0005-0000-0000-00005E000000}"/>
    <cellStyle name="60% - Акцент5 2" xfId="118" xr:uid="{00000000-0005-0000-0000-00005F000000}"/>
    <cellStyle name="60% - Акцент5 2 2" xfId="119" xr:uid="{00000000-0005-0000-0000-000060000000}"/>
    <cellStyle name="60% - Акцент5 3" xfId="120" xr:uid="{00000000-0005-0000-0000-000061000000}"/>
    <cellStyle name="60% - Акцент6 2" xfId="121" xr:uid="{00000000-0005-0000-0000-000062000000}"/>
    <cellStyle name="60% - Акцент6 2 2" xfId="122" xr:uid="{00000000-0005-0000-0000-000063000000}"/>
    <cellStyle name="60% - Акцент6 3" xfId="123" xr:uid="{00000000-0005-0000-0000-000064000000}"/>
    <cellStyle name="Comma [0]_laroux" xfId="124" xr:uid="{00000000-0005-0000-0000-000065000000}"/>
    <cellStyle name="Comma_laroux" xfId="125" xr:uid="{00000000-0005-0000-0000-000066000000}"/>
    <cellStyle name="Currency [0]" xfId="126" xr:uid="{00000000-0005-0000-0000-000067000000}"/>
    <cellStyle name="Currency_laroux" xfId="127" xr:uid="{00000000-0005-0000-0000-000068000000}"/>
    <cellStyle name="Normal" xfId="128" xr:uid="{00000000-0005-0000-0000-000069000000}"/>
    <cellStyle name="Normal 1" xfId="129" xr:uid="{00000000-0005-0000-0000-00006A000000}"/>
    <cellStyle name="Normal 2" xfId="130" xr:uid="{00000000-0005-0000-0000-00006B000000}"/>
    <cellStyle name="Normal_ASUS" xfId="131" xr:uid="{00000000-0005-0000-0000-00006C000000}"/>
    <cellStyle name="Normal1" xfId="132" xr:uid="{00000000-0005-0000-0000-00006D000000}"/>
    <cellStyle name="Price_Body" xfId="133" xr:uid="{00000000-0005-0000-0000-00006E000000}"/>
    <cellStyle name="SAPBEXaggData" xfId="134" xr:uid="{00000000-0005-0000-0000-00006F000000}"/>
    <cellStyle name="SAPBEXaggDataEmph" xfId="135" xr:uid="{00000000-0005-0000-0000-000070000000}"/>
    <cellStyle name="SAPBEXaggItem" xfId="136" xr:uid="{00000000-0005-0000-0000-000071000000}"/>
    <cellStyle name="SAPBEXaggItemX" xfId="137" xr:uid="{00000000-0005-0000-0000-000072000000}"/>
    <cellStyle name="SAPBEXchaText" xfId="138" xr:uid="{00000000-0005-0000-0000-000073000000}"/>
    <cellStyle name="SAPBEXexcBad7" xfId="139" xr:uid="{00000000-0005-0000-0000-000074000000}"/>
    <cellStyle name="SAPBEXexcBad8" xfId="140" xr:uid="{00000000-0005-0000-0000-000075000000}"/>
    <cellStyle name="SAPBEXexcBad9" xfId="141" xr:uid="{00000000-0005-0000-0000-000076000000}"/>
    <cellStyle name="SAPBEXexcCritical4" xfId="142" xr:uid="{00000000-0005-0000-0000-000077000000}"/>
    <cellStyle name="SAPBEXexcCritical5" xfId="143" xr:uid="{00000000-0005-0000-0000-000078000000}"/>
    <cellStyle name="SAPBEXexcCritical6" xfId="144" xr:uid="{00000000-0005-0000-0000-000079000000}"/>
    <cellStyle name="SAPBEXexcGood1" xfId="145" xr:uid="{00000000-0005-0000-0000-00007A000000}"/>
    <cellStyle name="SAPBEXexcGood2" xfId="146" xr:uid="{00000000-0005-0000-0000-00007B000000}"/>
    <cellStyle name="SAPBEXexcGood3" xfId="147" xr:uid="{00000000-0005-0000-0000-00007C000000}"/>
    <cellStyle name="SAPBEXfilterDrill" xfId="148" xr:uid="{00000000-0005-0000-0000-00007D000000}"/>
    <cellStyle name="SAPBEXfilterItem" xfId="149" xr:uid="{00000000-0005-0000-0000-00007E000000}"/>
    <cellStyle name="SAPBEXfilterText" xfId="150" xr:uid="{00000000-0005-0000-0000-00007F000000}"/>
    <cellStyle name="SAPBEXformats" xfId="151" xr:uid="{00000000-0005-0000-0000-000080000000}"/>
    <cellStyle name="SAPBEXheaderItem" xfId="152" xr:uid="{00000000-0005-0000-0000-000081000000}"/>
    <cellStyle name="SAPBEXheaderText" xfId="153" xr:uid="{00000000-0005-0000-0000-000082000000}"/>
    <cellStyle name="SAPBEXHLevel0" xfId="154" xr:uid="{00000000-0005-0000-0000-000083000000}"/>
    <cellStyle name="SAPBEXHLevel0X" xfId="155" xr:uid="{00000000-0005-0000-0000-000084000000}"/>
    <cellStyle name="SAPBEXHLevel1" xfId="156" xr:uid="{00000000-0005-0000-0000-000085000000}"/>
    <cellStyle name="SAPBEXHLevel1X" xfId="157" xr:uid="{00000000-0005-0000-0000-000086000000}"/>
    <cellStyle name="SAPBEXHLevel2" xfId="158" xr:uid="{00000000-0005-0000-0000-000087000000}"/>
    <cellStyle name="SAPBEXHLevel2X" xfId="159" xr:uid="{00000000-0005-0000-0000-000088000000}"/>
    <cellStyle name="SAPBEXHLevel3" xfId="160" xr:uid="{00000000-0005-0000-0000-000089000000}"/>
    <cellStyle name="SAPBEXHLevel3X" xfId="161" xr:uid="{00000000-0005-0000-0000-00008A000000}"/>
    <cellStyle name="SAPBEXresData" xfId="162" xr:uid="{00000000-0005-0000-0000-00008B000000}"/>
    <cellStyle name="SAPBEXresDataEmph" xfId="163" xr:uid="{00000000-0005-0000-0000-00008C000000}"/>
    <cellStyle name="SAPBEXresItem" xfId="164" xr:uid="{00000000-0005-0000-0000-00008D000000}"/>
    <cellStyle name="SAPBEXresItemX" xfId="165" xr:uid="{00000000-0005-0000-0000-00008E000000}"/>
    <cellStyle name="SAPBEXstdData" xfId="166" xr:uid="{00000000-0005-0000-0000-00008F000000}"/>
    <cellStyle name="SAPBEXstdDataEmph" xfId="167" xr:uid="{00000000-0005-0000-0000-000090000000}"/>
    <cellStyle name="SAPBEXstdItem" xfId="168" xr:uid="{00000000-0005-0000-0000-000091000000}"/>
    <cellStyle name="SAPBEXstdItem 2" xfId="169" xr:uid="{00000000-0005-0000-0000-000092000000}"/>
    <cellStyle name="SAPBEXstdItemX" xfId="170" xr:uid="{00000000-0005-0000-0000-000093000000}"/>
    <cellStyle name="SAPBEXtitle" xfId="171" xr:uid="{00000000-0005-0000-0000-000094000000}"/>
    <cellStyle name="SAPBEXundefined" xfId="172" xr:uid="{00000000-0005-0000-0000-000095000000}"/>
    <cellStyle name="Акцент1 2" xfId="173" xr:uid="{00000000-0005-0000-0000-000096000000}"/>
    <cellStyle name="Акцент1 2 2" xfId="174" xr:uid="{00000000-0005-0000-0000-000097000000}"/>
    <cellStyle name="Акцент1 3" xfId="175" xr:uid="{00000000-0005-0000-0000-000098000000}"/>
    <cellStyle name="Акцент2 2" xfId="176" xr:uid="{00000000-0005-0000-0000-000099000000}"/>
    <cellStyle name="Акцент2 2 2" xfId="177" xr:uid="{00000000-0005-0000-0000-00009A000000}"/>
    <cellStyle name="Акцент2 3" xfId="178" xr:uid="{00000000-0005-0000-0000-00009B000000}"/>
    <cellStyle name="Акцент3 2" xfId="179" xr:uid="{00000000-0005-0000-0000-00009C000000}"/>
    <cellStyle name="Акцент3 2 2" xfId="180" xr:uid="{00000000-0005-0000-0000-00009D000000}"/>
    <cellStyle name="Акцент3 3" xfId="181" xr:uid="{00000000-0005-0000-0000-00009E000000}"/>
    <cellStyle name="Акцент4 2" xfId="182" xr:uid="{00000000-0005-0000-0000-00009F000000}"/>
    <cellStyle name="Акцент4 2 2" xfId="183" xr:uid="{00000000-0005-0000-0000-0000A0000000}"/>
    <cellStyle name="Акцент4 3" xfId="184" xr:uid="{00000000-0005-0000-0000-0000A1000000}"/>
    <cellStyle name="Акцент5 2" xfId="185" xr:uid="{00000000-0005-0000-0000-0000A2000000}"/>
    <cellStyle name="Акцент5 2 2" xfId="186" xr:uid="{00000000-0005-0000-0000-0000A3000000}"/>
    <cellStyle name="Акцент5 3" xfId="187" xr:uid="{00000000-0005-0000-0000-0000A4000000}"/>
    <cellStyle name="Акцент6 2" xfId="188" xr:uid="{00000000-0005-0000-0000-0000A5000000}"/>
    <cellStyle name="Акцент6 2 2" xfId="189" xr:uid="{00000000-0005-0000-0000-0000A6000000}"/>
    <cellStyle name="Акцент6 3" xfId="190" xr:uid="{00000000-0005-0000-0000-0000A7000000}"/>
    <cellStyle name="Беззащитный" xfId="191" xr:uid="{00000000-0005-0000-0000-0000A8000000}"/>
    <cellStyle name="Ввод  2" xfId="192" xr:uid="{00000000-0005-0000-0000-0000A9000000}"/>
    <cellStyle name="Ввод  2 2" xfId="193" xr:uid="{00000000-0005-0000-0000-0000AA000000}"/>
    <cellStyle name="Ввод  3" xfId="194" xr:uid="{00000000-0005-0000-0000-0000AB000000}"/>
    <cellStyle name="Вывод 2" xfId="195" xr:uid="{00000000-0005-0000-0000-0000AC000000}"/>
    <cellStyle name="Вывод 2 2" xfId="196" xr:uid="{00000000-0005-0000-0000-0000AD000000}"/>
    <cellStyle name="Вывод 3" xfId="197" xr:uid="{00000000-0005-0000-0000-0000AE000000}"/>
    <cellStyle name="Вычисление 2" xfId="198" xr:uid="{00000000-0005-0000-0000-0000AF000000}"/>
    <cellStyle name="Вычисление 2 2" xfId="199" xr:uid="{00000000-0005-0000-0000-0000B0000000}"/>
    <cellStyle name="Вычисление 3" xfId="200" xr:uid="{00000000-0005-0000-0000-0000B1000000}"/>
    <cellStyle name="Гиперссылка 2" xfId="201" xr:uid="{00000000-0005-0000-0000-0000B2000000}"/>
    <cellStyle name="Заголовок" xfId="202" xr:uid="{00000000-0005-0000-0000-0000B3000000}"/>
    <cellStyle name="Заголовок 1 2" xfId="203" xr:uid="{00000000-0005-0000-0000-0000B4000000}"/>
    <cellStyle name="Заголовок 1 2 2" xfId="204" xr:uid="{00000000-0005-0000-0000-0000B5000000}"/>
    <cellStyle name="Заголовок 1 3" xfId="205" xr:uid="{00000000-0005-0000-0000-0000B6000000}"/>
    <cellStyle name="Заголовок 2 2" xfId="206" xr:uid="{00000000-0005-0000-0000-0000B7000000}"/>
    <cellStyle name="Заголовок 2 2 2" xfId="207" xr:uid="{00000000-0005-0000-0000-0000B8000000}"/>
    <cellStyle name="Заголовок 2 3" xfId="208" xr:uid="{00000000-0005-0000-0000-0000B9000000}"/>
    <cellStyle name="Заголовок 3 2" xfId="209" xr:uid="{00000000-0005-0000-0000-0000BA000000}"/>
    <cellStyle name="Заголовок 3 2 2" xfId="210" xr:uid="{00000000-0005-0000-0000-0000BB000000}"/>
    <cellStyle name="Заголовок 3 3" xfId="211" xr:uid="{00000000-0005-0000-0000-0000BC000000}"/>
    <cellStyle name="Заголовок 4 2" xfId="212" xr:uid="{00000000-0005-0000-0000-0000BD000000}"/>
    <cellStyle name="Заголовок 4 2 2" xfId="213" xr:uid="{00000000-0005-0000-0000-0000BE000000}"/>
    <cellStyle name="Заголовок 4 3" xfId="214" xr:uid="{00000000-0005-0000-0000-0000BF000000}"/>
    <cellStyle name="ЗаголовокСтолбца" xfId="8" xr:uid="{00000000-0005-0000-0000-0000C0000000}"/>
    <cellStyle name="Защитный" xfId="215" xr:uid="{00000000-0005-0000-0000-0000C1000000}"/>
    <cellStyle name="Значение" xfId="9" xr:uid="{00000000-0005-0000-0000-0000C2000000}"/>
    <cellStyle name="Итог 2" xfId="216" xr:uid="{00000000-0005-0000-0000-0000C3000000}"/>
    <cellStyle name="Итог 2 2" xfId="217" xr:uid="{00000000-0005-0000-0000-0000C4000000}"/>
    <cellStyle name="Итог 3" xfId="218" xr:uid="{00000000-0005-0000-0000-0000C5000000}"/>
    <cellStyle name="Контрольная ячейка 2" xfId="219" xr:uid="{00000000-0005-0000-0000-0000C6000000}"/>
    <cellStyle name="Контрольная ячейка 2 2" xfId="220" xr:uid="{00000000-0005-0000-0000-0000C7000000}"/>
    <cellStyle name="Контрольная ячейка 3" xfId="221" xr:uid="{00000000-0005-0000-0000-0000C8000000}"/>
    <cellStyle name="Мои наименования показателей" xfId="224" xr:uid="{00000000-0005-0000-0000-0000C9000000}"/>
    <cellStyle name="Мой заголовок" xfId="222" xr:uid="{00000000-0005-0000-0000-0000CA000000}"/>
    <cellStyle name="Мой заголовок листа" xfId="223" xr:uid="{00000000-0005-0000-0000-0000CB000000}"/>
    <cellStyle name="Название 2" xfId="225" xr:uid="{00000000-0005-0000-0000-0000CC000000}"/>
    <cellStyle name="Название 2 2" xfId="226" xr:uid="{00000000-0005-0000-0000-0000CD000000}"/>
    <cellStyle name="Название 3" xfId="227" xr:uid="{00000000-0005-0000-0000-0000CE000000}"/>
    <cellStyle name="Нейтральный 2" xfId="228" xr:uid="{00000000-0005-0000-0000-0000CF000000}"/>
    <cellStyle name="Нейтральный 2 2" xfId="229" xr:uid="{00000000-0005-0000-0000-0000D0000000}"/>
    <cellStyle name="Нейтральный 3" xfId="230" xr:uid="{00000000-0005-0000-0000-0000D1000000}"/>
    <cellStyle name="Обычный" xfId="0" builtinId="0"/>
    <cellStyle name="Обычный 10" xfId="231" xr:uid="{00000000-0005-0000-0000-0000D3000000}"/>
    <cellStyle name="Обычный 10 2" xfId="232" xr:uid="{00000000-0005-0000-0000-0000D4000000}"/>
    <cellStyle name="Обычный 10 3" xfId="233" xr:uid="{00000000-0005-0000-0000-0000D5000000}"/>
    <cellStyle name="Обычный 10 4" xfId="234" xr:uid="{00000000-0005-0000-0000-0000D6000000}"/>
    <cellStyle name="Обычный 10 5" xfId="235" xr:uid="{00000000-0005-0000-0000-0000D7000000}"/>
    <cellStyle name="Обычный 10 5 2" xfId="236" xr:uid="{00000000-0005-0000-0000-0000D8000000}"/>
    <cellStyle name="Обычный 11" xfId="237" xr:uid="{00000000-0005-0000-0000-0000D9000000}"/>
    <cellStyle name="Обычный 11 2" xfId="238" xr:uid="{00000000-0005-0000-0000-0000DA000000}"/>
    <cellStyle name="Обычный 11 3" xfId="239" xr:uid="{00000000-0005-0000-0000-0000DB000000}"/>
    <cellStyle name="Обычный 110" xfId="240" xr:uid="{00000000-0005-0000-0000-0000DC000000}"/>
    <cellStyle name="Обычный 12" xfId="14" xr:uid="{00000000-0005-0000-0000-0000DD000000}"/>
    <cellStyle name="Обычный 12 2" xfId="242" xr:uid="{00000000-0005-0000-0000-0000DE000000}"/>
    <cellStyle name="Обычный 12 3" xfId="241" xr:uid="{00000000-0005-0000-0000-0000DF000000}"/>
    <cellStyle name="Обычный 13" xfId="12" xr:uid="{00000000-0005-0000-0000-0000E0000000}"/>
    <cellStyle name="Обычный 13 2" xfId="243" xr:uid="{00000000-0005-0000-0000-0000E1000000}"/>
    <cellStyle name="Обычный 14" xfId="244" xr:uid="{00000000-0005-0000-0000-0000E2000000}"/>
    <cellStyle name="Обычный 15" xfId="245" xr:uid="{00000000-0005-0000-0000-0000E3000000}"/>
    <cellStyle name="Обычный 15 2" xfId="246" xr:uid="{00000000-0005-0000-0000-0000E4000000}"/>
    <cellStyle name="Обычный 16" xfId="247" xr:uid="{00000000-0005-0000-0000-0000E5000000}"/>
    <cellStyle name="Обычный 16 2" xfId="248" xr:uid="{00000000-0005-0000-0000-0000E6000000}"/>
    <cellStyle name="Обычный 17" xfId="249" xr:uid="{00000000-0005-0000-0000-0000E7000000}"/>
    <cellStyle name="Обычный 2" xfId="3" xr:uid="{00000000-0005-0000-0000-0000E8000000}"/>
    <cellStyle name="Обычный 2 10" xfId="250" xr:uid="{00000000-0005-0000-0000-0000E9000000}"/>
    <cellStyle name="Обычный 2 11" xfId="251" xr:uid="{00000000-0005-0000-0000-0000EA000000}"/>
    <cellStyle name="Обычный 2 12" xfId="20" xr:uid="{00000000-0005-0000-0000-0000EB000000}"/>
    <cellStyle name="Обычный 2 2" xfId="252" xr:uid="{00000000-0005-0000-0000-0000EC000000}"/>
    <cellStyle name="Обычный 2 2 2" xfId="18" xr:uid="{00000000-0005-0000-0000-0000ED000000}"/>
    <cellStyle name="Обычный 2 2 2 2" xfId="253" xr:uid="{00000000-0005-0000-0000-0000EE000000}"/>
    <cellStyle name="Обычный 2 2 2 3" xfId="22" xr:uid="{00000000-0005-0000-0000-0000EF000000}"/>
    <cellStyle name="Обычный 2 2 3" xfId="254" xr:uid="{00000000-0005-0000-0000-0000F0000000}"/>
    <cellStyle name="Обычный 2 2 3 2" xfId="255" xr:uid="{00000000-0005-0000-0000-0000F1000000}"/>
    <cellStyle name="Обычный 2 2 4" xfId="256" xr:uid="{00000000-0005-0000-0000-0000F2000000}"/>
    <cellStyle name="Обычный 2 3" xfId="257" xr:uid="{00000000-0005-0000-0000-0000F3000000}"/>
    <cellStyle name="Обычный 2 3 2" xfId="258" xr:uid="{00000000-0005-0000-0000-0000F4000000}"/>
    <cellStyle name="Обычный 2 4" xfId="259" xr:uid="{00000000-0005-0000-0000-0000F5000000}"/>
    <cellStyle name="Обычный 2 5" xfId="13" xr:uid="{00000000-0005-0000-0000-0000F6000000}"/>
    <cellStyle name="Обычный 2 5 2" xfId="261" xr:uid="{00000000-0005-0000-0000-0000F7000000}"/>
    <cellStyle name="Обычный 2 5 3" xfId="260" xr:uid="{00000000-0005-0000-0000-0000F8000000}"/>
    <cellStyle name="Обычный 2 6" xfId="262" xr:uid="{00000000-0005-0000-0000-0000F9000000}"/>
    <cellStyle name="Обычный 2 7" xfId="263" xr:uid="{00000000-0005-0000-0000-0000FA000000}"/>
    <cellStyle name="Обычный 2 7 2" xfId="264" xr:uid="{00000000-0005-0000-0000-0000FB000000}"/>
    <cellStyle name="Обычный 2 8" xfId="21" xr:uid="{00000000-0005-0000-0000-0000FC000000}"/>
    <cellStyle name="Обычный 2 8 2" xfId="265" xr:uid="{00000000-0005-0000-0000-0000FD000000}"/>
    <cellStyle name="Обычный 2 8 3" xfId="266" xr:uid="{00000000-0005-0000-0000-0000FE000000}"/>
    <cellStyle name="Обычный 2 9" xfId="267" xr:uid="{00000000-0005-0000-0000-0000FF000000}"/>
    <cellStyle name="Обычный 3" xfId="5" xr:uid="{00000000-0005-0000-0000-000000010000}"/>
    <cellStyle name="Обычный 3 11" xfId="16" xr:uid="{00000000-0005-0000-0000-000001010000}"/>
    <cellStyle name="Обычный 3 2" xfId="269" xr:uid="{00000000-0005-0000-0000-000002010000}"/>
    <cellStyle name="Обычный 3 2 2" xfId="270" xr:uid="{00000000-0005-0000-0000-000003010000}"/>
    <cellStyle name="Обычный 3 2 2 2" xfId="271" xr:uid="{00000000-0005-0000-0000-000004010000}"/>
    <cellStyle name="Обычный 3 2 3" xfId="272" xr:uid="{00000000-0005-0000-0000-000005010000}"/>
    <cellStyle name="Обычный 3 2 4" xfId="273" xr:uid="{00000000-0005-0000-0000-000006010000}"/>
    <cellStyle name="Обычный 3 3" xfId="274" xr:uid="{00000000-0005-0000-0000-000007010000}"/>
    <cellStyle name="Обычный 3 3 2" xfId="275" xr:uid="{00000000-0005-0000-0000-000008010000}"/>
    <cellStyle name="Обычный 3 4" xfId="276" xr:uid="{00000000-0005-0000-0000-000009010000}"/>
    <cellStyle name="Обычный 3 5" xfId="277" xr:uid="{00000000-0005-0000-0000-00000A010000}"/>
    <cellStyle name="Обычный 3 6" xfId="278" xr:uid="{00000000-0005-0000-0000-00000B010000}"/>
    <cellStyle name="Обычный 3 7" xfId="268" xr:uid="{00000000-0005-0000-0000-00000C010000}"/>
    <cellStyle name="Обычный 3_ИП-май-2011" xfId="279" xr:uid="{00000000-0005-0000-0000-00000D010000}"/>
    <cellStyle name="Обычный 33" xfId="280" xr:uid="{00000000-0005-0000-0000-00000E010000}"/>
    <cellStyle name="Обычный 36 3" xfId="19" xr:uid="{00000000-0005-0000-0000-00000F010000}"/>
    <cellStyle name="Обычный 4" xfId="281" xr:uid="{00000000-0005-0000-0000-000010010000}"/>
    <cellStyle name="Обычный 4 2" xfId="282" xr:uid="{00000000-0005-0000-0000-000011010000}"/>
    <cellStyle name="Обычный 4 2 2" xfId="283" xr:uid="{00000000-0005-0000-0000-000012010000}"/>
    <cellStyle name="Обычный 4 2 3" xfId="284" xr:uid="{00000000-0005-0000-0000-000013010000}"/>
    <cellStyle name="Обычный 4 3" xfId="285" xr:uid="{00000000-0005-0000-0000-000014010000}"/>
    <cellStyle name="Обычный 5" xfId="286" xr:uid="{00000000-0005-0000-0000-000015010000}"/>
    <cellStyle name="Обычный 5 2" xfId="287" xr:uid="{00000000-0005-0000-0000-000016010000}"/>
    <cellStyle name="Обычный 5 3" xfId="288" xr:uid="{00000000-0005-0000-0000-000017010000}"/>
    <cellStyle name="Обычный 58" xfId="289" xr:uid="{00000000-0005-0000-0000-000018010000}"/>
    <cellStyle name="Обычный 6" xfId="290" xr:uid="{00000000-0005-0000-0000-000019010000}"/>
    <cellStyle name="Обычный 6 2" xfId="291" xr:uid="{00000000-0005-0000-0000-00001A010000}"/>
    <cellStyle name="Обычный 6 3" xfId="292" xr:uid="{00000000-0005-0000-0000-00001B010000}"/>
    <cellStyle name="Обычный 6 3 2" xfId="293" xr:uid="{00000000-0005-0000-0000-00001C010000}"/>
    <cellStyle name="Обычный 6 3 3" xfId="294" xr:uid="{00000000-0005-0000-0000-00001D010000}"/>
    <cellStyle name="Обычный 6 4" xfId="295" xr:uid="{00000000-0005-0000-0000-00001E010000}"/>
    <cellStyle name="Обычный 7" xfId="296" xr:uid="{00000000-0005-0000-0000-00001F010000}"/>
    <cellStyle name="Обычный 8" xfId="297" xr:uid="{00000000-0005-0000-0000-000020010000}"/>
    <cellStyle name="Обычный 8 2" xfId="15" xr:uid="{00000000-0005-0000-0000-000021010000}"/>
    <cellStyle name="Обычный 9" xfId="298" xr:uid="{00000000-0005-0000-0000-000022010000}"/>
    <cellStyle name="Обычный 9 2" xfId="299" xr:uid="{00000000-0005-0000-0000-000023010000}"/>
    <cellStyle name="Обычный 98" xfId="300" xr:uid="{00000000-0005-0000-0000-000024010000}"/>
    <cellStyle name="Обычный_стр.1_5" xfId="6" xr:uid="{00000000-0005-0000-0000-000025010000}"/>
    <cellStyle name="Плохой 2" xfId="301" xr:uid="{00000000-0005-0000-0000-000026010000}"/>
    <cellStyle name="Плохой 2 2" xfId="302" xr:uid="{00000000-0005-0000-0000-000027010000}"/>
    <cellStyle name="Плохой 3" xfId="303" xr:uid="{00000000-0005-0000-0000-000028010000}"/>
    <cellStyle name="Поле ввода" xfId="304" xr:uid="{00000000-0005-0000-0000-000029010000}"/>
    <cellStyle name="Пояснение 2" xfId="305" xr:uid="{00000000-0005-0000-0000-00002A010000}"/>
    <cellStyle name="Пояснение 2 2" xfId="306" xr:uid="{00000000-0005-0000-0000-00002B010000}"/>
    <cellStyle name="Пояснение 3" xfId="307" xr:uid="{00000000-0005-0000-0000-00002C010000}"/>
    <cellStyle name="Примечание 2" xfId="308" xr:uid="{00000000-0005-0000-0000-00002D010000}"/>
    <cellStyle name="Примечание 2 2" xfId="309" xr:uid="{00000000-0005-0000-0000-00002E010000}"/>
    <cellStyle name="Примечание 2 3" xfId="310" xr:uid="{00000000-0005-0000-0000-00002F010000}"/>
    <cellStyle name="Примечание 3" xfId="311" xr:uid="{00000000-0005-0000-0000-000030010000}"/>
    <cellStyle name="Примечание 4" xfId="312" xr:uid="{00000000-0005-0000-0000-000031010000}"/>
    <cellStyle name="Процентный" xfId="1" builtinId="5"/>
    <cellStyle name="Процентный 2" xfId="2" xr:uid="{00000000-0005-0000-0000-000033010000}"/>
    <cellStyle name="Процентный 2 2" xfId="314" xr:uid="{00000000-0005-0000-0000-000034010000}"/>
    <cellStyle name="Процентный 2 2 2" xfId="315" xr:uid="{00000000-0005-0000-0000-000035010000}"/>
    <cellStyle name="Процентный 2 3" xfId="316" xr:uid="{00000000-0005-0000-0000-000036010000}"/>
    <cellStyle name="Процентный 2 4" xfId="313" xr:uid="{00000000-0005-0000-0000-000037010000}"/>
    <cellStyle name="Связанная ячейка 2" xfId="317" xr:uid="{00000000-0005-0000-0000-000038010000}"/>
    <cellStyle name="Связанная ячейка 2 2" xfId="318" xr:uid="{00000000-0005-0000-0000-000039010000}"/>
    <cellStyle name="Связанная ячейка 3" xfId="319" xr:uid="{00000000-0005-0000-0000-00003A010000}"/>
    <cellStyle name="Стиль 1" xfId="320" xr:uid="{00000000-0005-0000-0000-00003B010000}"/>
    <cellStyle name="Стиль 1 2" xfId="321" xr:uid="{00000000-0005-0000-0000-00003C010000}"/>
    <cellStyle name="Стиль 1 2 2" xfId="322" xr:uid="{00000000-0005-0000-0000-00003D010000}"/>
    <cellStyle name="Стиль 1 20 2" xfId="323" xr:uid="{00000000-0005-0000-0000-00003E010000}"/>
    <cellStyle name="Стиль 1 22" xfId="324" xr:uid="{00000000-0005-0000-0000-00003F010000}"/>
    <cellStyle name="Стиль 1 3" xfId="325" xr:uid="{00000000-0005-0000-0000-000040010000}"/>
    <cellStyle name="Текст предупреждения 2" xfId="326" xr:uid="{00000000-0005-0000-0000-000041010000}"/>
    <cellStyle name="Текст предупреждения 2 2" xfId="327" xr:uid="{00000000-0005-0000-0000-000042010000}"/>
    <cellStyle name="Текст предупреждения 3" xfId="328" xr:uid="{00000000-0005-0000-0000-000043010000}"/>
    <cellStyle name="Текстовый" xfId="329" xr:uid="{00000000-0005-0000-0000-000044010000}"/>
    <cellStyle name="Тысячи [0]_3Com" xfId="330" xr:uid="{00000000-0005-0000-0000-000045010000}"/>
    <cellStyle name="Тысячи_3Com" xfId="331" xr:uid="{00000000-0005-0000-0000-000046010000}"/>
    <cellStyle name="Финансовый [0] 2" xfId="332" xr:uid="{00000000-0005-0000-0000-000047010000}"/>
    <cellStyle name="Финансовый 10" xfId="333" xr:uid="{00000000-0005-0000-0000-000048010000}"/>
    <cellStyle name="Финансовый 11" xfId="334" xr:uid="{00000000-0005-0000-0000-000049010000}"/>
    <cellStyle name="Финансовый 12" xfId="335" xr:uid="{00000000-0005-0000-0000-00004A010000}"/>
    <cellStyle name="Финансовый 13" xfId="336" xr:uid="{00000000-0005-0000-0000-00004B010000}"/>
    <cellStyle name="Финансовый 14" xfId="337" xr:uid="{00000000-0005-0000-0000-00004C010000}"/>
    <cellStyle name="Финансовый 15" xfId="338" xr:uid="{00000000-0005-0000-0000-00004D010000}"/>
    <cellStyle name="Финансовый 16" xfId="339" xr:uid="{00000000-0005-0000-0000-00004E010000}"/>
    <cellStyle name="Финансовый 17" xfId="340" xr:uid="{00000000-0005-0000-0000-00004F010000}"/>
    <cellStyle name="Финансовый 18" xfId="341" xr:uid="{00000000-0005-0000-0000-000050010000}"/>
    <cellStyle name="Финансовый 19" xfId="17" xr:uid="{00000000-0005-0000-0000-000051010000}"/>
    <cellStyle name="Финансовый 19 2" xfId="342" xr:uid="{00000000-0005-0000-0000-000052010000}"/>
    <cellStyle name="Финансовый 2" xfId="4" xr:uid="{00000000-0005-0000-0000-000053010000}"/>
    <cellStyle name="Финансовый 2 2" xfId="344" xr:uid="{00000000-0005-0000-0000-000054010000}"/>
    <cellStyle name="Финансовый 2 2 2" xfId="345" xr:uid="{00000000-0005-0000-0000-000055010000}"/>
    <cellStyle name="Финансовый 2 3" xfId="346" xr:uid="{00000000-0005-0000-0000-000056010000}"/>
    <cellStyle name="Финансовый 2 3 2" xfId="347" xr:uid="{00000000-0005-0000-0000-000057010000}"/>
    <cellStyle name="Финансовый 2 4" xfId="348" xr:uid="{00000000-0005-0000-0000-000058010000}"/>
    <cellStyle name="Финансовый 2 5" xfId="343" xr:uid="{00000000-0005-0000-0000-000059010000}"/>
    <cellStyle name="Финансовый 20" xfId="349" xr:uid="{00000000-0005-0000-0000-00005A010000}"/>
    <cellStyle name="Финансовый 21" xfId="350" xr:uid="{00000000-0005-0000-0000-00005B010000}"/>
    <cellStyle name="Финансовый 3" xfId="351" xr:uid="{00000000-0005-0000-0000-00005C010000}"/>
    <cellStyle name="Финансовый 3 2" xfId="352" xr:uid="{00000000-0005-0000-0000-00005D010000}"/>
    <cellStyle name="Финансовый 3 2 2" xfId="353" xr:uid="{00000000-0005-0000-0000-00005E010000}"/>
    <cellStyle name="Финансовый 3 3" xfId="354" xr:uid="{00000000-0005-0000-0000-00005F010000}"/>
    <cellStyle name="Финансовый 3 4" xfId="355" xr:uid="{00000000-0005-0000-0000-000060010000}"/>
    <cellStyle name="Финансовый 4" xfId="356" xr:uid="{00000000-0005-0000-0000-000061010000}"/>
    <cellStyle name="Финансовый 4 2" xfId="357" xr:uid="{00000000-0005-0000-0000-000062010000}"/>
    <cellStyle name="Финансовый 4 2 2" xfId="358" xr:uid="{00000000-0005-0000-0000-000063010000}"/>
    <cellStyle name="Финансовый 4 2 2 2" xfId="359" xr:uid="{00000000-0005-0000-0000-000064010000}"/>
    <cellStyle name="Финансовый 4 2 3" xfId="360" xr:uid="{00000000-0005-0000-0000-000065010000}"/>
    <cellStyle name="Финансовый 4 3" xfId="361" xr:uid="{00000000-0005-0000-0000-000066010000}"/>
    <cellStyle name="Финансовый 4 4" xfId="362" xr:uid="{00000000-0005-0000-0000-000067010000}"/>
    <cellStyle name="Финансовый 5" xfId="363" xr:uid="{00000000-0005-0000-0000-000068010000}"/>
    <cellStyle name="Финансовый 5 2" xfId="364" xr:uid="{00000000-0005-0000-0000-000069010000}"/>
    <cellStyle name="Финансовый 5 3" xfId="365" xr:uid="{00000000-0005-0000-0000-00006A010000}"/>
    <cellStyle name="Финансовый 5 4" xfId="366" xr:uid="{00000000-0005-0000-0000-00006B010000}"/>
    <cellStyle name="Финансовый 6" xfId="367" xr:uid="{00000000-0005-0000-0000-00006C010000}"/>
    <cellStyle name="Финансовый 6 2" xfId="368" xr:uid="{00000000-0005-0000-0000-00006D010000}"/>
    <cellStyle name="Финансовый 6 3" xfId="369" xr:uid="{00000000-0005-0000-0000-00006E010000}"/>
    <cellStyle name="Финансовый 6 4" xfId="370" xr:uid="{00000000-0005-0000-0000-00006F010000}"/>
    <cellStyle name="Финансовый 7" xfId="371" xr:uid="{00000000-0005-0000-0000-000070010000}"/>
    <cellStyle name="Финансовый 8" xfId="372" xr:uid="{00000000-0005-0000-0000-000071010000}"/>
    <cellStyle name="Финансовый 9" xfId="373" xr:uid="{00000000-0005-0000-0000-000072010000}"/>
    <cellStyle name="Формула" xfId="374" xr:uid="{00000000-0005-0000-0000-000073010000}"/>
    <cellStyle name="Формула_свод УЕ по сетевым 2.1" xfId="7" xr:uid="{00000000-0005-0000-0000-000074010000}"/>
    <cellStyle name="Формула_свод УЕ по сетевым 2.2" xfId="10" xr:uid="{00000000-0005-0000-0000-000075010000}"/>
    <cellStyle name="ФормулаВБ" xfId="11" xr:uid="{00000000-0005-0000-0000-000076010000}"/>
    <cellStyle name="ФормулаНаКонтроль" xfId="375" xr:uid="{00000000-0005-0000-0000-000077010000}"/>
    <cellStyle name="Хороший 2" xfId="376" xr:uid="{00000000-0005-0000-0000-000078010000}"/>
    <cellStyle name="Хороший 2 2" xfId="377" xr:uid="{00000000-0005-0000-0000-000079010000}"/>
    <cellStyle name="Хороший 3" xfId="378" xr:uid="{00000000-0005-0000-0000-00007A010000}"/>
    <cellStyle name="Џђћ–…ќ’ќ›‰" xfId="379" xr:uid="{00000000-0005-0000-0000-00007B010000}"/>
    <cellStyle name="㼿㼿" xfId="380" xr:uid="{00000000-0005-0000-0000-00007C010000}"/>
    <cellStyle name="㼿㼿?" xfId="381" xr:uid="{00000000-0005-0000-0000-00007D010000}"/>
    <cellStyle name="㼿㼿_Укрупненный расчет  Варнав._3" xfId="382" xr:uid="{00000000-0005-0000-0000-00007E010000}"/>
    <cellStyle name="㼿㼿㼿" xfId="383" xr:uid="{00000000-0005-0000-0000-00007F010000}"/>
    <cellStyle name="㼿㼿㼿?" xfId="384" xr:uid="{00000000-0005-0000-0000-000080010000}"/>
    <cellStyle name="㼿㼿㼿_Укрупненный расчет  Варнав._6" xfId="385" xr:uid="{00000000-0005-0000-0000-000081010000}"/>
    <cellStyle name="㼿㼿㼿㼿" xfId="386" xr:uid="{00000000-0005-0000-0000-000082010000}"/>
    <cellStyle name="㼿㼿㼿㼿?" xfId="387" xr:uid="{00000000-0005-0000-0000-000083010000}"/>
    <cellStyle name="㼿㼿㼿㼿_Укрупненный расчет  Варнав._5" xfId="388" xr:uid="{00000000-0005-0000-0000-000084010000}"/>
    <cellStyle name="㼿㼿㼿㼿㼿" xfId="389" xr:uid="{00000000-0005-0000-0000-000085010000}"/>
    <cellStyle name="㼿㼿㼿㼿㼿?" xfId="390" xr:uid="{00000000-0005-0000-0000-000086010000}"/>
    <cellStyle name="㼿㼿㼿㼿㼿_Укрупненный расчет  Варнав." xfId="391" xr:uid="{00000000-0005-0000-0000-000087010000}"/>
    <cellStyle name="㼿㼿㼿㼿㼿㼿?" xfId="392" xr:uid="{00000000-0005-0000-0000-000088010000}"/>
    <cellStyle name="㼿㼿㼿㼿㼿㼿㼿㼿" xfId="393" xr:uid="{00000000-0005-0000-0000-000089010000}"/>
    <cellStyle name="㼿㼿㼿㼿㼿㼿㼿㼿㼿" xfId="394" xr:uid="{00000000-0005-0000-0000-00008A010000}"/>
    <cellStyle name="㼿㼿㼿㼿㼿㼿㼿㼿㼿㼿" xfId="395" xr:uid="{00000000-0005-0000-0000-00008B010000}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alignment horizontal="center" vertical="top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4" formatCode="#,##0.0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externalLink" Target="externalLinks/externalLink10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1\DB\Tereza\EVRAZ%20-%20Reporting%20package\2006\Aktiva%20a%20pasiva\Aktiva%20a%20pasiva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mihaylov_sv\&#1056;&#1072;&#1073;&#1086;&#1095;&#1080;&#1081;%20&#1089;&#1090;&#1086;&#1083;\&#1055;&#1072;&#1082;&#1077;&#1090;%20&#1076;&#1083;&#1103;%20&#1087;&#1088;&#1077;&#1079;&#1077;&#1085;&#1090;&#1072;&#1094;&#1080;&#1080;%201%20&#1082;&#1074;&#1072;&#1088;&#1090;&#1072;&#1083;&#1072;%202007&#1075;\&#1059;&#1089;&#1090;&#1072;&#1088;&#1077;&#1074;&#1096;&#1072;&#1103;%20&#1080;&#1085;&#1092;&#1086;&#1088;&#1084;&#1072;&#1094;&#1080;&#1103;\&#1059;&#1056;%20&#1087;&#1086;%20&#1062;&#1060;&#1054;%200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uters/&#1056;&#1072;&#1073;&#1086;&#1095;&#1080;&#1081;%20&#1089;&#1090;&#1086;&#1083;/Artem's/Fixed%20Income/&#1072;&#1096;&#1095;&#1091;&#1074;%20&#1096;&#1090;&#1089;&#1097;&#1100;&#1091;/PUBLIC/BLOOMBERG/gazpr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euters\&#1056;&#1072;&#1073;&#1086;&#1095;&#1080;&#1081;%20&#1089;&#1090;&#1086;&#1083;\Artem's\Fixed%20Income\&#1072;&#1096;&#1095;&#1091;&#1074;%20&#1096;&#1090;&#1089;&#1097;&#1100;&#1091;\PUBLIC\BLOOMBERG\gazp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uters/&#1056;&#1072;&#1073;&#1086;&#1095;&#1080;&#1081;%20&#1089;&#1090;&#1086;&#1083;/Documents%20and%20Settings/matvean/Local%20Settings/Temporary%20Internet%20Files/OLK4D9/RUR_Calc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euters\&#1056;&#1072;&#1073;&#1086;&#1095;&#1080;&#1081;%20&#1089;&#1090;&#1086;&#1083;\Documents%20and%20Settings\matvean\Local%20Settings\Temporary%20Internet%20Files\OLK4D9\RUR_Calc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-planczl1\docum\Documents%20and%20Settings\alin_ae.ZSMK\&#1052;&#1086;&#1080;%20&#1076;&#1086;&#1082;&#1091;&#1084;&#1077;&#1085;&#1090;&#1099;\&#1055;&#1086;&#1083;&#1091;&#1095;&#1077;&#1085;&#1085;&#1099;&#1077;%20&#1092;&#1072;&#1081;&#1083;&#1099;\&#1080;&#1085;&#1074;&#1082;&#1085;_310505&#1043;&#1072;&#1074;&#1074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СводЕАХ"/>
      <sheetName val="Лист1 (2)"/>
      <sheetName val="Balance Sheet"/>
      <sheetName val="полугодие"/>
      <sheetName val="Справочники"/>
      <sheetName val="ФИНПЛАН"/>
      <sheetName val="pasiva-skute?nost"/>
      <sheetName val="Фин план"/>
      <sheetName val="Languages"/>
      <sheetName val="MCS"/>
      <sheetName val="форма 6.1"/>
      <sheetName val="Y96LTEBHTMP2"/>
      <sheetName val="КлассНТМК"/>
      <sheetName val="КлассЗСМК"/>
      <sheetName val="FX rates"/>
      <sheetName val="план"/>
      <sheetName val="факт"/>
      <sheetName val="CurRates"/>
      <sheetName val="дек.разв.2011"/>
      <sheetName val="ОВИ_Группы"/>
      <sheetName val=" Форма П6.1 "/>
      <sheetName val="СВОД Ф15"/>
      <sheetName val="Настройки"/>
      <sheetName val="июнь пл-факт _изм"/>
      <sheetName val="19 CAPEX"/>
      <sheetName val="П ПП_МП"/>
      <sheetName val="rem"/>
      <sheetName val="Aktiva a pasiva 2006"/>
      <sheetName val="Откл_ по фин_ рез"/>
      <sheetName val="сводная"/>
      <sheetName val="ТАБЛИЦЫ"/>
      <sheetName val="9м"/>
      <sheetName val="3-01"/>
      <sheetName val="Sheet Index"/>
      <sheetName val="Variables"/>
      <sheetName val="пр-во_июль"/>
      <sheetName val="ДИТ"/>
      <sheetName val="сортамент"/>
      <sheetName val="1997 fin. res."/>
      <sheetName val="exch. rates"/>
      <sheetName val="Мероприятия"/>
      <sheetName val="MODEL"/>
      <sheetName val="ВГОК 2011"/>
      <sheetName val="EC552378 Corp Cusip8"/>
      <sheetName val="TT333718 Govt"/>
      <sheetName val="ЗСМК"/>
      <sheetName val="Цеховые"/>
      <sheetName val="Центральные"/>
      <sheetName val="карта метрик"/>
      <sheetName val="пл_выруч_В-Р"/>
      <sheetName val="Imp. Sensitivity"/>
      <sheetName val="Streamcore"/>
      <sheetName val="ER"/>
      <sheetName val="Лист27"/>
      <sheetName val="Лист28"/>
      <sheetName val="Лист29"/>
      <sheetName val="Assumptions"/>
      <sheetName val="Inputs"/>
      <sheetName val="SETKI"/>
      <sheetName val="нормы 5 лет"/>
      <sheetName val="PL"/>
      <sheetName val="Sales_prices"/>
      <sheetName val="Рабочий"/>
      <sheetName val="EBITDA Bridges v Budget"/>
      <sheetName val="2001"/>
      <sheetName val="Контроль"/>
      <sheetName val="Реестр 26.11.08"/>
      <sheetName val="ост ТМЦ"/>
      <sheetName val="Приложение 4"/>
      <sheetName val="Движение по месяцам"/>
      <sheetName val="Телефоны"/>
      <sheetName val="f_1"/>
      <sheetName val="Справ"/>
      <sheetName val="COMPS"/>
      <sheetName val="2012г."/>
      <sheetName val="Контрагенты"/>
      <sheetName val="DATA"/>
      <sheetName val="9 мес12"/>
      <sheetName val="окт12"/>
      <sheetName val="ноя12"/>
      <sheetName val="дек12"/>
      <sheetName val="1 пол12"/>
      <sheetName val="4. Ratios"/>
      <sheetName val="Виды затрат"/>
      <sheetName val="Единицы консолидации"/>
      <sheetName val="Счета"/>
      <sheetName val="Виды движения"/>
      <sheetName val="setup"/>
      <sheetName val="Otchet"/>
      <sheetName val="Взз"/>
      <sheetName val="Январь"/>
      <sheetName val="производство"/>
      <sheetName val="Configuration"/>
      <sheetName val="Лист1"/>
      <sheetName val="ф.2.3"/>
      <sheetName val="Отгрузка"/>
      <sheetName val="Поставка"/>
      <sheetName val="Сталь"/>
      <sheetName val="Title"/>
      <sheetName val="KPI 2014_дробление"/>
      <sheetName val="Данные для расчета"/>
      <sheetName val="BEX_AR"/>
      <sheetName val="BEX_Associates"/>
      <sheetName val="BEX_BSRP_OLD"/>
      <sheetName val="BEX_Eq"/>
      <sheetName val="BEX_Expenses_CY"/>
      <sheetName val="BEX_Expenses_PY"/>
      <sheetName val="BEX_Expenses1"/>
      <sheetName val="BEX_Income_Tax"/>
      <sheetName val="BEX_Intangibles"/>
      <sheetName val="BEX_Inventory"/>
      <sheetName val="BEX_invest_unit"/>
      <sheetName val="BEX_invest_unit_OLD"/>
      <sheetName val="BEX_MAIN"/>
      <sheetName val="BEX_MAIN_BS_RP"/>
      <sheetName val="BEX_MAIN_PL"/>
      <sheetName val="BEX_partner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Content"/>
      <sheetName val="3. CFS"/>
      <sheetName val="9a. PP&amp;E"/>
      <sheetName val="10. Intangibles"/>
      <sheetName val="14.2 NRV allowance"/>
      <sheetName val="8. Income tax"/>
      <sheetName val="14.1 Inventory"/>
      <sheetName val="6.2 COS"/>
      <sheetName val="1.2  BS-IS 2009"/>
      <sheetName val="GAP для проработки"/>
      <sheetName val="4."/>
      <sheetName val="2.2 HSVC slag unprep"/>
      <sheetName val="2.1  HSVC slag prepared"/>
      <sheetName val="2.3  NTMK Slag"/>
      <sheetName val="5. Changes in WIP_FG (SAP)"/>
      <sheetName val="5. Changes in WIP_FG (SAP) (2)"/>
      <sheetName val="Production data"/>
      <sheetName val="3.2 Sales to Vanchem"/>
      <sheetName val="1. Production"/>
      <sheetName val="3.1 Sales"/>
      <sheetName val="26.11"/>
      <sheetName val="НТМК Сталь"/>
      <sheetName val="посты"/>
      <sheetName val="Ф15 (Секвестр)1"/>
      <sheetName val="на 12.09.14"/>
      <sheetName val="Общий 1"/>
      <sheetName val="Формат 2"/>
      <sheetName val="06.11"/>
      <sheetName val="дсп"/>
      <sheetName val=""/>
      <sheetName val="База"/>
      <sheetName val="Megamind"/>
      <sheetName val="UFOP (factor)"/>
      <sheetName val="UFOP (data)"/>
      <sheetName val="Ф11"/>
      <sheetName val="Ф7"/>
      <sheetName val="Ф20"/>
      <sheetName val="Ф6"/>
      <sheetName val="ПП"/>
      <sheetName val="Ф2.3"/>
      <sheetName val="Таштагол_т.т"/>
      <sheetName val="1 Общая информация"/>
      <sheetName val="Параметры"/>
      <sheetName val="Shadow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9.1"/>
      <sheetName val="10"/>
      <sheetName val="Библиотека"/>
      <sheetName val="VZZ_-_skutečnost"/>
      <sheetName val="VZZ_-_plán"/>
      <sheetName val="Лист1_(2)"/>
      <sheetName val="Balance_Sheet"/>
      <sheetName val="Фин_план"/>
      <sheetName val="FX_rates"/>
      <sheetName val="Aktiva_a_pasiva_2006"/>
      <sheetName val="Откл__по_фин__рез"/>
      <sheetName val="Sheet_Index"/>
      <sheetName val="1997_fin__res_"/>
      <sheetName val="exch__rates"/>
      <sheetName val="ВГОК_2011"/>
      <sheetName val="EC552378_Corp_Cusip8"/>
      <sheetName val="TT333718_Govt"/>
      <sheetName val="карта_метрик"/>
      <sheetName val="Imp__Sensitivity"/>
      <sheetName val="ост_ТМЦ"/>
      <sheetName val="Приложение_4"/>
      <sheetName val="нормы_5_лет"/>
      <sheetName val="2012г_"/>
      <sheetName val="EBITDA_Bridges_v_Budget"/>
      <sheetName val="Реестр_26_11_08"/>
      <sheetName val="9_мес12"/>
      <sheetName val="1_пол12"/>
      <sheetName val="4__Ratios"/>
      <sheetName val="Виды_затрат"/>
      <sheetName val="Единицы_консолидации"/>
      <sheetName val="Виды_движения"/>
      <sheetName val="Движение_по_месяцам"/>
      <sheetName val="форма_6_1"/>
      <sheetName val="дек_разв_2011"/>
      <sheetName val="_Форма_П6_1_"/>
      <sheetName val="СВОД_Ф15"/>
      <sheetName val="FCF"/>
      <sheetName val="станции дороги"/>
      <sheetName val="ПЛАН ПЛАТЕЖЕЙ НА"/>
      <sheetName val="СЕНТЯБРЬ++"/>
      <sheetName val="СЕНТЯБРЬ--"/>
      <sheetName val="Оглавление"/>
      <sheetName val="7_Простои"/>
      <sheetName val="Узкие места"/>
      <sheetName val="Выручка"/>
      <sheetName val="Смета"/>
      <sheetName val="Цены реализации"/>
      <sheetName val="Продажи_план_ММД"/>
      <sheetName val="1_Summary"/>
      <sheetName val="Цены входящие_1"/>
      <sheetName val="Цены входящие_2"/>
      <sheetName val="_Запасы"/>
      <sheetName val="13_ Вспом_ и энергетика _2_"/>
      <sheetName val="Ремонты и ОВИ"/>
      <sheetName val="15_ Инвестпрогр_"/>
      <sheetName val="5_ Цены вх_ сырья"/>
      <sheetName val="5_ Влияние цен на сырье"/>
      <sheetName val="6_ Расход"/>
      <sheetName val="7_ Ремонты _ ОВИ"/>
      <sheetName val="7_ Пример графика"/>
      <sheetName val="7_ вариант 2"/>
      <sheetName val="7_ прил_ прод_ть рем_"/>
      <sheetName val="Вспом_ материалы"/>
      <sheetName val="8_ PL"/>
      <sheetName val="Слайд vc_fc_cc"/>
      <sheetName val="9_ Сарех Свод"/>
      <sheetName val="4_ KPI"/>
      <sheetName val="6_ Исходная инф_"/>
      <sheetName val="Мощности"/>
      <sheetName val="6_ Мощности ГОКи"/>
      <sheetName val="Материалы СЦ"/>
      <sheetName val="2 Параметры"/>
      <sheetName val="Грузополучатели - список"/>
      <sheetName val="Справочник"/>
      <sheetName val="4_ГОКи"/>
      <sheetName val="ф.14"/>
      <sheetName val="статьи ЕФО"/>
      <sheetName val="pasiva-skute_nost"/>
      <sheetName val="Смета  январь"/>
      <sheetName val="исх"/>
    </sheetNames>
    <sheetDataSet>
      <sheetData sheetId="0">
        <row r="1">
          <cell r="A1" t="str">
            <v xml:space="preserve">V?TKOVICE STEEL, a.s. </v>
          </cell>
        </row>
      </sheetData>
      <sheetData sheetId="1" refreshError="1">
        <row r="1">
          <cell r="A1" t="str">
            <v xml:space="preserve">VÍTKOVICE STEEL, a.s. </v>
          </cell>
        </row>
        <row r="15">
          <cell r="A15" t="str">
            <v xml:space="preserve">    Oceňovací rozdíly z přecenění při přeměnách</v>
          </cell>
        </row>
        <row r="16">
          <cell r="A16" t="str">
            <v xml:space="preserve">  Rezervní fondy, neděl. fond a ostatní fondy ze zisku</v>
          </cell>
        </row>
        <row r="17">
          <cell r="A17" t="str">
            <v xml:space="preserve">    Zákonný rezervní fond/Nedělitelný fond</v>
          </cell>
        </row>
        <row r="18">
          <cell r="A18" t="str">
            <v xml:space="preserve">    Statutární a ostatní fondy</v>
          </cell>
        </row>
        <row r="19">
          <cell r="A19" t="str">
            <v xml:space="preserve">  Výsledek hospodaření minulých let</v>
          </cell>
        </row>
        <row r="20">
          <cell r="A20" t="str">
            <v xml:space="preserve">    Nerozdělený zisk (neuhrazená ztráta) minulých let</v>
          </cell>
        </row>
        <row r="21">
          <cell r="A21" t="str">
            <v xml:space="preserve">    Výsledek hospodaření ve schvalovacím řízení</v>
          </cell>
        </row>
        <row r="22">
          <cell r="A22" t="str">
            <v xml:space="preserve"> Výsledek hospodaření běžného účetního období (+/-)</v>
          </cell>
        </row>
        <row r="23">
          <cell r="A23" t="str">
            <v>Cizí zdroje</v>
          </cell>
        </row>
        <row r="24">
          <cell r="A24" t="str">
            <v xml:space="preserve">  Rezervy</v>
          </cell>
        </row>
        <row r="25">
          <cell r="A25" t="str">
            <v xml:space="preserve">    Rezervy podle zvláštních právních předpisů</v>
          </cell>
        </row>
        <row r="35">
          <cell r="A35" t="str">
            <v xml:space="preserve">    Vydané dluhopisy</v>
          </cell>
          <cell r="C35">
            <v>0</v>
          </cell>
        </row>
        <row r="36">
          <cell r="A36" t="str">
            <v xml:space="preserve">    Dlouhodobé směnky k úhradě</v>
          </cell>
          <cell r="C36">
            <v>0</v>
          </cell>
        </row>
        <row r="37">
          <cell r="A37" t="str">
            <v xml:space="preserve">    Dohadné účty pasivní</v>
          </cell>
          <cell r="C37">
            <v>0</v>
          </cell>
        </row>
        <row r="38">
          <cell r="A38" t="str">
            <v xml:space="preserve">    Jiné závazky</v>
          </cell>
          <cell r="C38">
            <v>0</v>
          </cell>
        </row>
        <row r="39">
          <cell r="A39" t="str">
            <v xml:space="preserve">    Odložený daňový závazek</v>
          </cell>
          <cell r="C39">
            <v>0</v>
          </cell>
        </row>
        <row r="40">
          <cell r="A40" t="str">
            <v xml:space="preserve">  Krátkodobé závazky</v>
          </cell>
          <cell r="C40">
            <v>1746135</v>
          </cell>
        </row>
        <row r="41">
          <cell r="A41" t="str">
            <v xml:space="preserve">    Závazky z obchodních vztahů</v>
          </cell>
          <cell r="C41">
            <v>1545243</v>
          </cell>
        </row>
        <row r="42">
          <cell r="A42" t="str">
            <v xml:space="preserve">    Závazky k ovládaným a řízeným osobám</v>
          </cell>
          <cell r="C42">
            <v>0</v>
          </cell>
        </row>
        <row r="43">
          <cell r="A43" t="str">
            <v xml:space="preserve">    Závazky k účetním jednotkám pod podst.vlivem</v>
          </cell>
          <cell r="C43">
            <v>0</v>
          </cell>
        </row>
        <row r="44">
          <cell r="A44" t="str">
            <v xml:space="preserve">    Závazky ke společníkům, členům dr. a účastníkům sdruž.</v>
          </cell>
          <cell r="C44">
            <v>0</v>
          </cell>
        </row>
        <row r="45">
          <cell r="A45" t="str">
            <v xml:space="preserve">    Závazky k zaměstnancům</v>
          </cell>
          <cell r="C45">
            <v>30589</v>
          </cell>
        </row>
        <row r="46">
          <cell r="A46" t="str">
            <v xml:space="preserve">    Závazky ze sociálního zabezpečení a zdrav. pojištění</v>
          </cell>
          <cell r="C46">
            <v>18628</v>
          </cell>
        </row>
        <row r="47">
          <cell r="A47" t="str">
            <v xml:space="preserve">    Stát - daňové závazky a dotace</v>
          </cell>
          <cell r="C47">
            <v>8773</v>
          </cell>
        </row>
        <row r="48">
          <cell r="A48" t="str">
            <v xml:space="preserve">    Krátkodobé přijaté zálohy</v>
          </cell>
          <cell r="C48">
            <v>94899</v>
          </cell>
        </row>
      </sheetData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ПВ"/>
      <sheetName val="ФД"/>
      <sheetName val="ДИТ"/>
      <sheetName val="ДП"/>
      <sheetName val="ДСП"/>
      <sheetName val="КОиСИ"/>
      <sheetName val="ДБ"/>
      <sheetName val="Гл. инженер"/>
      <sheetName val="Дир. по производству"/>
      <sheetName val="АХА"/>
      <sheetName val="Дир. по сбыту"/>
      <sheetName val="Дир. по снабжению"/>
      <sheetName val="ПРИЛОЖЕНИЕ 2"/>
      <sheetName val="MAIN_page"/>
      <sheetName val="pasiva-skutečnost"/>
      <sheetName val="XLR_NoRangeSheet"/>
      <sheetName val="2 Параметры"/>
      <sheetName val="июнь пл-факт _изм"/>
      <sheetName val="Tr"/>
      <sheetName val="U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Справочники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Справочник"/>
      <sheetName val="1530"/>
      <sheetName val="Статьи пост затрат"/>
      <sheetName val="Статьи-ОД"/>
      <sheetName val="Статьи"/>
      <sheetName val="Лист3"/>
      <sheetName val="Содержание"/>
      <sheetName val="BS"/>
      <sheetName val="1240"/>
      <sheetName val="TB"/>
      <sheetName val="Движение РСД"/>
      <sheetName val="Лист2"/>
      <sheetName val="Справочник видов затрат "/>
      <sheetName val="Список ЕАХ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552378 Corp Cusip8"/>
      <sheetName val="TT333718 Govt"/>
      <sheetName val="Sheet2"/>
      <sheetName val="Sheet3"/>
      <sheetName val="BlooData"/>
      <sheetName val="Values"/>
      <sheetName val="COMPS"/>
      <sheetName val="1-ЭСПЦ"/>
      <sheetName val="BEX_MAIN"/>
      <sheetName val="Share Price 2002"/>
      <sheetName val="assumptions"/>
      <sheetName val="Settings"/>
      <sheetName val="BEX_BSRP_OLD"/>
      <sheetName val="BEX_Expenses_CY"/>
      <sheetName val="BEX_Expenses_PY"/>
      <sheetName val="BEX_MAIN_BS_RP"/>
      <sheetName val="BEX_MAIN_PL"/>
      <sheetName val="Terms"/>
      <sheetName val="BEX_TAX"/>
      <sheetName val="BEX_TAX_1"/>
      <sheetName val="Восстановление обесценения ОС"/>
      <sheetName val="BEX_IU"/>
      <sheetName val="Цеховые"/>
      <sheetName val="Центральные"/>
      <sheetName val="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552378 Corp Cusip8"/>
      <sheetName val="TT333718 Govt"/>
      <sheetName val="Sheet2"/>
      <sheetName val="Sheet3"/>
      <sheetName val="BlooData"/>
      <sheetName val="Values"/>
      <sheetName val="COMPS"/>
      <sheetName val="1-ЭСПЦ"/>
      <sheetName val="BEX_MAIN"/>
      <sheetName val="Share Price 2002"/>
      <sheetName val="assumption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page"/>
      <sheetName val="RUR-base"/>
      <sheetName val="Feed page"/>
      <sheetName val="reuter_chains"/>
      <sheetName val="Assumptions"/>
      <sheetName val="EC552378 Corp Cusip8"/>
      <sheetName val="TT333718 Govt"/>
      <sheetName val="Цеховые"/>
      <sheetName val="Центральные"/>
      <sheetName val="XLR_NoRangeSheet"/>
      <sheetName val="Sets"/>
      <sheetName val="кварталы"/>
      <sheetName val="полугодие"/>
      <sheetName val="Вып.П.П."/>
      <sheetName val="База"/>
      <sheetName val="Структура портфеля"/>
      <sheetName val="стр.2"/>
      <sheetName val="Вып_П_П_"/>
      <sheetName val="BlooData"/>
      <sheetName val="Values"/>
      <sheetName val="MACRO"/>
      <sheetName val="St"/>
      <sheetName val="Счета"/>
      <sheetName val="2 Параметры"/>
      <sheetName val="1 Общая информация"/>
      <sheetName val="4 Смета"/>
      <sheetName val="14 Итоги"/>
      <sheetName val="7 Кредит"/>
      <sheetName val="2001"/>
      <sheetName val="Сталь"/>
      <sheetName val="CurRates"/>
      <sheetName val="MEF 2004"/>
      <sheetName val="КлассЗСМК"/>
      <sheetName val="Справ"/>
      <sheetName val="Лист1"/>
      <sheetName val="Контроль"/>
      <sheetName val="График"/>
      <sheetName val="план"/>
      <sheetName val="Input_Assumptions"/>
      <sheetName val="Акт сверки с ЗСМК"/>
      <sheetName val="Data USA Cdn$"/>
      <sheetName val="Data USA US$"/>
      <sheetName val="Inputs"/>
      <sheetName val="январ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page"/>
      <sheetName val="RUR-base"/>
      <sheetName val="Feed page"/>
      <sheetName val="reuter_chains"/>
      <sheetName val="Assumptions"/>
      <sheetName val="EC552378 Corp Cusip8"/>
      <sheetName val="TT333718 Govt"/>
      <sheetName val="Цеховые"/>
      <sheetName val="Центральные"/>
      <sheetName val="XLR_NoRangeSheet"/>
      <sheetName val="Sets"/>
      <sheetName val="кварталы"/>
      <sheetName val="полугодие"/>
      <sheetName val="Вып.П.П."/>
      <sheetName val="База"/>
      <sheetName val="Структура портфеля"/>
      <sheetName val="стр.2"/>
      <sheetName val="Вып_П_П_"/>
      <sheetName val="BlooData"/>
      <sheetName val="Values"/>
      <sheetName val="MACRO"/>
      <sheetName val="St"/>
      <sheetName val="Счета"/>
      <sheetName val="2 Параметры"/>
      <sheetName val="1 Общая информация"/>
      <sheetName val="4 Смета"/>
      <sheetName val="14 Итоги"/>
      <sheetName val="7 Кредит"/>
      <sheetName val="2001"/>
      <sheetName val="Сталь"/>
      <sheetName val="CurRates"/>
      <sheetName val="MEF 2004"/>
      <sheetName val="КлассЗСМК"/>
      <sheetName val="Справ"/>
      <sheetName val="Лист1"/>
      <sheetName val="Контроль"/>
      <sheetName val="График"/>
      <sheetName val="план"/>
      <sheetName val="Input_Assumptions"/>
      <sheetName val="Акт сверки с ЗСМК"/>
      <sheetName val="Data USA Cdn$"/>
      <sheetName val="Data USA US$"/>
      <sheetName val="Inputs"/>
      <sheetName val="январ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от АСУ ТП"/>
      <sheetName val="Лист1"/>
      <sheetName val="rem"/>
      <sheetName val="Data"/>
      <sheetName val="Резерв МПЗ"/>
      <sheetName val="Справочники"/>
      <sheetName val="24_кред"/>
      <sheetName val="Контроль"/>
      <sheetName val="COGS (base)"/>
      <sheetName val="SpInputs"/>
      <sheetName val="КлассЗСМК"/>
      <sheetName val="CurRates"/>
      <sheetName val="ДИТ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TEHSHEET"/>
      <sheetName val="17.1"/>
      <sheetName val="24"/>
      <sheetName val="25"/>
      <sheetName val="pasiva-skutečnost"/>
      <sheetName val="Настройки"/>
      <sheetName val="3-01"/>
      <sheetName val="КлассНКМК"/>
      <sheetName val="Контрагенты"/>
      <sheetName val="EAH"/>
      <sheetName val="1 Общая информация"/>
      <sheetName val="MODEL"/>
      <sheetName val="январь"/>
      <sheetName val="4. Ratios"/>
      <sheetName val="Спр-к базовый"/>
      <sheetName val="COMPS"/>
      <sheetName val="Калькуляция_Б2012"/>
      <sheetName val="торкр._2012"/>
      <sheetName val="I-S"/>
      <sheetName val="Balance Sheet"/>
      <sheetName val="Заполните"/>
      <sheetName val="План"/>
      <sheetName val="Факт"/>
      <sheetName val="40.1(имущество)"/>
      <sheetName val="40.3(имущество)"/>
      <sheetName val="40.2(имущество)"/>
      <sheetName val="40.4(имущество)"/>
      <sheetName val="40.5(имущество)"/>
      <sheetName val="40.6(имущество)"/>
      <sheetName val="инвкн_310505Гавва"/>
      <sheetName val="payments"/>
      <sheetName val="Структура портфеля"/>
      <sheetName val="Languages"/>
      <sheetName val="ОС_от_АСУ_ТП"/>
      <sheetName val="Резерв_МПЗ"/>
      <sheetName val="COGS_(base)"/>
      <sheetName val="Ф-1_(для_АО-энерго)"/>
      <sheetName val="Ф-2_(для_АО-энерго)"/>
      <sheetName val="17_1"/>
      <sheetName val="1_Общая_информация"/>
      <sheetName val="4__Ratios"/>
      <sheetName val="торкр__2012"/>
      <sheetName val="Спр-к_базовый"/>
      <sheetName val="Balance_Sheet"/>
      <sheetName val="40_1(имущество)"/>
      <sheetName val="40_3(имущество)"/>
      <sheetName val="40_2(имущество)"/>
      <sheetName val="40_4(имущество)"/>
      <sheetName val="40_5(имущество)"/>
      <sheetName val="40_6(имущество)"/>
      <sheetName val="Структура_портфеля"/>
      <sheetName val="справочник"/>
      <sheetName val=""/>
      <sheetName val="Цехи КМК"/>
      <sheetName val="cahh cost конц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  <sheetName val="4. NWABC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</row>
      </sheetData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3:D36" totalsRowCount="1" headerRowDxfId="87" headerRowBorderDxfId="86" tableBorderDxfId="85">
  <autoFilter ref="A3:D35" xr:uid="{00000000-0009-0000-0100-000001000000}"/>
  <tableColumns count="4">
    <tableColumn id="1" xr3:uid="{00000000-0010-0000-0000-000001000000}" name="№п/п" totalsRowLabel="Итог" dataDxfId="84" totalsRowDxfId="83"/>
    <tableColumn id="2" xr3:uid="{00000000-0010-0000-0000-000002000000}" name="Наименование организации" dataDxfId="82" totalsRowDxfId="81">
      <calculatedColumnFormula>'Таб. 8 Пр 6 Перетоки'!B6</calculatedColumnFormula>
    </tableColumn>
    <tableColumn id="3" xr3:uid="{00000000-0010-0000-0000-000003000000}" name="Реквизиты договора" dataDxfId="80" totalsRowDxfId="79">
      <calculatedColumnFormula>'Таб. 8 Пр 6 Перетоки'!C6</calculatedColumnFormula>
    </tableColumn>
    <tableColumn id="4" xr3:uid="{00000000-0010-0000-0000-000004000000}" name="Сумма, _x000a_тыс. руб." totalsRowFunction="count" dataDxfId="78" totalsRowDxfId="77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Амортизация" displayName="Амортизация" ref="A3:R7" totalsRowCount="1" headerRowDxfId="73" dataDxfId="72" tableBorderDxfId="71" headerRowCellStyle="Обычный 2 5" dataCellStyle="Обычный 2 5">
  <autoFilter ref="A3:R6" xr:uid="{00000000-0009-0000-0100-000004000000}"/>
  <tableColumns count="18">
    <tableColumn id="1" xr3:uid="{00000000-0010-0000-0100-000001000000}" name="№п/п" totalsRowLabel="Итог" dataDxfId="70" totalsRowDxfId="24" dataCellStyle="Обычный 2 5"/>
    <tableColumn id="2" xr3:uid="{00000000-0010-0000-0100-000002000000}" name="Наименование основного средства" dataDxfId="69" totalsRowDxfId="23" dataCellStyle="Обычный 2 5"/>
    <tableColumn id="3" xr3:uid="{00000000-0010-0000-0100-000003000000}" name="Инвентарный №" dataDxfId="68" totalsRowDxfId="22" dataCellStyle="Обычный 2 5"/>
    <tableColumn id="4" xr3:uid="{00000000-0010-0000-0100-000004000000}" name="ОКОФ" dataDxfId="67" totalsRowDxfId="21" dataCellStyle="Обычный 2 5"/>
    <tableColumn id="5" xr3:uid="{00000000-0010-0000-0100-000005000000}" name="Амортизационная группа" dataDxfId="66" totalsRowDxfId="20" dataCellStyle="Обычный 2 5"/>
    <tableColumn id="6" xr3:uid="{00000000-0010-0000-0100-000006000000}" name="Дата ввода в эксплуатацию" dataDxfId="65" totalsRowDxfId="19" dataCellStyle="Обычный 2 5"/>
    <tableColumn id="7" xr3:uid="{00000000-0010-0000-0100-000007000000}" name="Срок полезного использования (по акту ввода в эксплуатацию), месяц"/>
    <tableColumn id="8" xr3:uid="{00000000-0010-0000-0100-000008000000}" name="Основание измеенния срока полезного использования (название и реквизиты, страницы в материалах дела)"/>
    <tableColumn id="9" xr3:uid="{00000000-0010-0000-0100-000009000000}" name="Срок полезного использования с учётом изменения, месяц"/>
    <tableColumn id="10" xr3:uid="{00000000-0010-0000-0100-00000A000000}" name="Первоначальная стоимость (по акту ввода в эксплуатацию), руб." dataDxfId="9" totalsRowDxfId="18" dataCellStyle="Обычный 2 5"/>
    <tableColumn id="11" xr3:uid="{00000000-0010-0000-0100-00000B000000}" name="Основание измеенния первоначальной стоимости (название и реквизиты, страницы в материалах дела)" dataDxfId="64" totalsRowDxfId="17" dataCellStyle="Обычный 2 5"/>
    <tableColumn id="12" xr3:uid="{00000000-0010-0000-0100-00000C000000}" name="Первоначальная стоимость с учётом изменения, руб." dataDxfId="8" totalsRowDxfId="16" dataCellStyle="Обычный 2 5"/>
    <tableColumn id="20" xr3:uid="{00000000-0010-0000-0100-000014000000}" name="Остаточная стоимость на начало периода, руб." dataDxfId="7" totalsRowDxfId="15"/>
    <tableColumn id="13" xr3:uid="{00000000-0010-0000-0100-00000D000000}" name="Амортизация за расчётный период, руб." totalsRowFunction="sum" dataDxfId="6" totalsRowDxfId="14" dataCellStyle="Обычный 2 5"/>
    <tableColumn id="14" xr3:uid="{00000000-0010-0000-0100-00000E000000}" name="Амортизационная группа по 1178" dataDxfId="63" totalsRowDxfId="13" dataCellStyle="Обычный 2 5"/>
    <tableColumn id="15" xr3:uid="{00000000-0010-0000-0100-00000F000000}" name="Срок полезного использования по 1178, год" dataDxfId="62" totalsRowDxfId="12" dataCellStyle="Обычный 2 5"/>
    <tableColumn id="16" xr3:uid="{00000000-0010-0000-0100-000010000000}" name="Амортизация по 1178, руб." totalsRowFunction="sum" dataDxfId="5" totalsRowDxfId="11" dataCellStyle="Обычный 2 5">
      <calculatedColumnFormula>IFERROR(0,MIN(Амортизация[[#This Row],[Амортизация за расчётный период, руб.]],Амортизация[[#This Row],[Первоначальная стоимость с учётом изменения, руб.]]/Амортизация[[#This Row],[Срок полезного использования по 1178, год]]))</calculatedColumnFormula>
    </tableColumn>
    <tableColumn id="17" xr3:uid="{00000000-0010-0000-0100-000011000000}" name="Отклонение" totalsRowFunction="sum" dataDxfId="4" totalsRowDxfId="10" dataCellStyle="Обычный 2 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Амортизация6" displayName="Амортизация6" ref="A3:X7" totalsRowCount="1" headerRowDxfId="61" dataDxfId="60" tableBorderDxfId="59" headerRowCellStyle="Обычный 2 5" dataCellStyle="Обычный 2 5">
  <autoFilter ref="A3:X6" xr:uid="{00000000-0009-0000-0100-000005000000}"/>
  <tableColumns count="24">
    <tableColumn id="1" xr3:uid="{00000000-0010-0000-0200-000001000000}" name="№п/п" totalsRowLabel="Итог" dataDxfId="58" totalsRowDxfId="57" dataCellStyle="Обычный 2 5"/>
    <tableColumn id="2" xr3:uid="{00000000-0010-0000-0200-000002000000}" name="Наименование основного средства" dataDxfId="56" totalsRowDxfId="55" dataCellStyle="Обычный 2 5"/>
    <tableColumn id="24" xr3:uid="{00000000-0010-0000-0200-000018000000}" name="Наименование собственника" totalsRowDxfId="54"/>
    <tableColumn id="21" xr3:uid="{00000000-0010-0000-0200-000015000000}" name="Основание владения (наименование и реквизиты документа, страницы в материалах дела)" totalsRowDxfId="53"/>
    <tableColumn id="23" xr3:uid="{00000000-0010-0000-0200-000017000000}" name="Реквизиты договора аренды" totalsRowDxfId="52"/>
    <tableColumn id="22" xr3:uid="{00000000-0010-0000-0200-000016000000}" name="Размер арендной платы по договору" totalsRowDxfId="51"/>
    <tableColumn id="3" xr3:uid="{00000000-0010-0000-0200-000003000000}" name="Инвентарный № собственника" dataDxfId="50" totalsRowDxfId="49" dataCellStyle="Обычный 2 5"/>
    <tableColumn id="4" xr3:uid="{00000000-0010-0000-0200-000004000000}" name="ОКОФ" dataDxfId="48" totalsRowDxfId="47" dataCellStyle="Обычный 2 5"/>
    <tableColumn id="5" xr3:uid="{00000000-0010-0000-0200-000005000000}" name="Амортизационная группа" dataDxfId="46" totalsRowDxfId="45" dataCellStyle="Обычный 2 5"/>
    <tableColumn id="6" xr3:uid="{00000000-0010-0000-0200-000006000000}" name="Дата ввода в эксплуатацию" dataDxfId="44" totalsRowDxfId="43" dataCellStyle="Обычный 2 5"/>
    <tableColumn id="7" xr3:uid="{00000000-0010-0000-0200-000007000000}" name="Срок полезного использования (по акту ввода в эксплуатацию), месяц"/>
    <tableColumn id="8" xr3:uid="{00000000-0010-0000-0200-000008000000}" name="Основание измеенния срока полезного использования (название и реквизиты, страницы в материалах дела)"/>
    <tableColumn id="9" xr3:uid="{00000000-0010-0000-0200-000009000000}" name="Срок полезного использования с учётом изменения, месяц"/>
    <tableColumn id="10" xr3:uid="{00000000-0010-0000-0200-00000A000000}" name="Первоначальная стоимость (по акту ввода в эксплуатацию), руб." dataDxfId="3" totalsRowDxfId="42" dataCellStyle="Обычный 2 5"/>
    <tableColumn id="11" xr3:uid="{00000000-0010-0000-0200-00000B000000}" name="Основание измеенния первоначальной стоимости (название и реквизиты, страницы в материалах дела)" dataDxfId="41" totalsRowDxfId="40" dataCellStyle="Обычный 2 5"/>
    <tableColumn id="12" xr3:uid="{00000000-0010-0000-0200-00000C000000}" name="Первоначальная стоимость с учётом изменения, руб." dataDxfId="2" totalsRowDxfId="39" dataCellStyle="Обычный 2 5"/>
    <tableColumn id="20" xr3:uid="{00000000-0010-0000-0200-000014000000}" name="Остаточная стоимость на начало периода, руб." dataDxfId="1" totalsRowDxfId="38"/>
    <tableColumn id="13" xr3:uid="{00000000-0010-0000-0200-00000D000000}" name="Амортизация за расчётный период, руб." totalsRowFunction="sum" dataDxfId="0" totalsRowDxfId="37" dataCellStyle="Обычный 2 5"/>
    <tableColumn id="14" xr3:uid="{00000000-0010-0000-0200-00000E000000}" name="Амортизационная группа по 1178" dataDxfId="36" totalsRowDxfId="35" dataCellStyle="Обычный 2 5"/>
    <tableColumn id="15" xr3:uid="{00000000-0010-0000-0200-00000F000000}" name="Срок полезного использования по 1178, год" dataDxfId="34" totalsRowDxfId="33" dataCellStyle="Обычный 2 5"/>
    <tableColumn id="16" xr3:uid="{00000000-0010-0000-0200-000010000000}" name="Амортизация по 1178, руб." totalsRowFunction="sum" dataDxfId="32" totalsRowDxfId="31" dataCellStyle="Обычный 2 5">
      <calculatedColumnFormula>IFERROR(0,MIN(Амортизация6[[#This Row],[Амортизация за расчётный период, руб.]],Амортизация6[[#This Row],[Первоначальная стоимость с учётом изменения, руб.]]/Амортизация6[[#This Row],[Срок полезного использования по 1178, год]]))</calculatedColumnFormula>
    </tableColumn>
    <tableColumn id="25" xr3:uid="{00000000-0010-0000-0200-000019000000}" name="Ставка налога на имущество, %" totalsRowFunction="sum" dataDxfId="30" totalsRowDxfId="29" dataCellStyle="Обычный 2 5"/>
    <tableColumn id="26" xr3:uid="{00000000-0010-0000-0200-00001A000000}" name="Сумма налога на имущество, руб." totalsRowFunction="custom" dataDxfId="28" totalsRowDxfId="27" dataCellStyle="Обычный 2 5">
      <calculatedColumnFormula>(Амортизация6[[#This Row],[Остаточная стоимость на начало периода, руб.]]+(Амортизация6[[#This Row],[Остаточная стоимость на начало периода, руб.]]-Амортизация6[[#This Row],[Амортизация за расчётный период, руб.]]))/2*Амортизация6[[#This Row],[Ставка налога на имущество, %]]</calculatedColumnFormula>
      <totalsRowFormula>SUBTOTAL(109,Амортизация6[Ставка налога на имущество, %])</totalsRowFormula>
    </tableColumn>
    <tableColumn id="27" xr3:uid="{00000000-0010-0000-0200-00001B000000}" name="Экономически обоснованный размер арендной платы, руб." totalsRowFunction="sum" dataDxfId="26" totalsRowDxfId="25" dataCellStyle="Обычный 2 5">
      <calculatedColumnFormula>SUM(U4,W4)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D10"/>
  <sheetViews>
    <sheetView zoomScaleNormal="100" workbookViewId="0">
      <selection activeCell="B27" sqref="B27"/>
    </sheetView>
  </sheetViews>
  <sheetFormatPr defaultRowHeight="15"/>
  <cols>
    <col min="1" max="1" width="13.140625" customWidth="1"/>
    <col min="2" max="2" width="45.42578125" customWidth="1"/>
    <col min="3" max="3" width="28.85546875" customWidth="1"/>
    <col min="4" max="4" width="24.28515625" customWidth="1"/>
  </cols>
  <sheetData>
    <row r="1" spans="1:4">
      <c r="C1" s="867" t="s">
        <v>829</v>
      </c>
      <c r="D1" s="867"/>
    </row>
    <row r="2" spans="1:4">
      <c r="C2" s="867" t="s">
        <v>822</v>
      </c>
      <c r="D2" s="867"/>
    </row>
    <row r="3" spans="1:4">
      <c r="A3" s="866" t="s">
        <v>828</v>
      </c>
      <c r="B3" s="866"/>
      <c r="C3" s="866"/>
      <c r="D3" s="866"/>
    </row>
    <row r="5" spans="1:4" ht="77.45" customHeight="1">
      <c r="A5" s="383" t="s">
        <v>293</v>
      </c>
      <c r="B5" s="384" t="s">
        <v>466</v>
      </c>
      <c r="C5" s="384" t="s">
        <v>779</v>
      </c>
      <c r="D5" s="384" t="s">
        <v>467</v>
      </c>
    </row>
    <row r="6" spans="1:4">
      <c r="A6" s="402">
        <v>1</v>
      </c>
      <c r="B6" s="403"/>
      <c r="C6" s="403"/>
      <c r="D6" s="403"/>
    </row>
    <row r="7" spans="1:4">
      <c r="A7" s="402">
        <v>2</v>
      </c>
      <c r="B7" s="403"/>
      <c r="C7" s="403"/>
      <c r="D7" s="403"/>
    </row>
    <row r="8" spans="1:4">
      <c r="A8" s="402">
        <v>3</v>
      </c>
      <c r="B8" s="403"/>
      <c r="C8" s="403"/>
      <c r="D8" s="403"/>
    </row>
    <row r="9" spans="1:4">
      <c r="A9" s="402" t="s">
        <v>783</v>
      </c>
      <c r="B9" s="403"/>
      <c r="C9" s="403"/>
      <c r="D9" s="403"/>
    </row>
    <row r="10" spans="1:4">
      <c r="A10" s="864" t="s">
        <v>11</v>
      </c>
      <c r="B10" s="864"/>
      <c r="C10" s="865"/>
      <c r="D10" s="865"/>
    </row>
  </sheetData>
  <sheetProtection algorithmName="SHA-512" hashValue="agH02qtiogLj7m5TrjO7/rU+72rIs49oKZBSVIjk5YcyLgKZT+neIJUNE/W2tSQpJMePutd5Eb088XfIZ17+3A==" saltValue="HquRnm2uLPUSxMP4v60osA==" spinCount="100000" sheet="1" objects="1"/>
  <mergeCells count="5">
    <mergeCell ref="A10:B10"/>
    <mergeCell ref="C10:D10"/>
    <mergeCell ref="A3:D3"/>
    <mergeCell ref="C1:D1"/>
    <mergeCell ref="C2:D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pageSetUpPr fitToPage="1"/>
  </sheetPr>
  <dimension ref="A1:R89"/>
  <sheetViews>
    <sheetView zoomScale="70" zoomScaleNormal="70" zoomScaleSheetLayoutView="100" workbookViewId="0">
      <pane xSplit="2" ySplit="5" topLeftCell="C69" activePane="bottomRight" state="frozen"/>
      <selection activeCell="B6" sqref="B6"/>
      <selection pane="topRight" activeCell="B6" sqref="B6"/>
      <selection pane="bottomLeft" activeCell="B6" sqref="B6"/>
      <selection pane="bottomRight" activeCell="B78" sqref="B78"/>
    </sheetView>
  </sheetViews>
  <sheetFormatPr defaultColWidth="8.85546875" defaultRowHeight="15.75" outlineLevelRow="1" outlineLevelCol="1"/>
  <cols>
    <col min="1" max="1" width="7" style="463" bestFit="1" customWidth="1"/>
    <col min="2" max="2" width="53.5703125" style="463" customWidth="1"/>
    <col min="3" max="3" width="16.28515625" style="624" customWidth="1"/>
    <col min="4" max="6" width="16" style="463" customWidth="1"/>
    <col min="7" max="7" width="40.42578125" style="668" customWidth="1"/>
    <col min="8" max="8" width="16" style="625" customWidth="1"/>
    <col min="9" max="11" width="16" style="463" customWidth="1"/>
    <col min="12" max="12" width="70.5703125" style="463" customWidth="1"/>
    <col min="13" max="13" width="16" style="625" customWidth="1"/>
    <col min="14" max="14" width="16" style="626" customWidth="1"/>
    <col min="15" max="15" width="14.5703125" style="627" customWidth="1"/>
    <col min="16" max="17" width="14.5703125" style="627" hidden="1" customWidth="1" outlineLevel="1"/>
    <col min="18" max="18" width="8.85546875" style="463" collapsed="1"/>
    <col min="19" max="16384" width="8.85546875" style="463"/>
  </cols>
  <sheetData>
    <row r="1" spans="1:17">
      <c r="A1" s="914" t="s">
        <v>809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</row>
    <row r="2" spans="1:17" ht="21" thickBot="1">
      <c r="A2" s="915" t="str">
        <f>"Расчёт необходимой валовой выручки "&amp;'Таб.2 Пр.5 Справочник'!B5&amp;" методом долгосрочной индексации (на "&amp;('Таб.2 Пр.5 Справочник'!B7-'Таб.2 Пр.5 Справочник'!B6+1)&amp;IF(('Таб.2 Пр.5 Справочник'!B7-'Таб.2 Пр.5 Справочник'!B6+1)=5," лет"," года")&amp;" - "&amp;'Таб.2 Пр.5 Справочник'!B6&amp;"-"&amp;'Таб.2 Пр.5 Справочник'!B7&amp;")"</f>
        <v>Расчёт необходимой валовой выручки 0 методом долгосрочной индексации (на 1 года - -)</v>
      </c>
      <c r="B2" s="915"/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  <c r="O2" s="915"/>
      <c r="P2" s="915"/>
      <c r="Q2" s="915"/>
    </row>
    <row r="3" spans="1:17">
      <c r="A3" s="926" t="s">
        <v>3</v>
      </c>
      <c r="B3" s="928" t="s">
        <v>4</v>
      </c>
      <c r="C3" s="930" t="s">
        <v>5</v>
      </c>
      <c r="D3" s="926" t="str">
        <f>('Таб.2 Пр.5 Справочник'!B8-2)&amp;" год"</f>
        <v>-2 год</v>
      </c>
      <c r="E3" s="932"/>
      <c r="F3" s="932"/>
      <c r="G3" s="932"/>
      <c r="H3" s="932"/>
      <c r="I3" s="464" t="str">
        <f>('Таб.2 Пр.5 Справочник'!B8-1)&amp;" год"</f>
        <v>-1 год</v>
      </c>
      <c r="J3" s="923" t="str">
        <f>('Таб.2 Пр.5 Справочник'!B8)&amp;" год"</f>
        <v xml:space="preserve"> год</v>
      </c>
      <c r="K3" s="924"/>
      <c r="L3" s="924"/>
      <c r="M3" s="924"/>
      <c r="N3" s="925"/>
      <c r="O3" s="465" t="str">
        <f>('Таб.2 Пр.5 Справочник'!B8+1)&amp;" год"</f>
        <v>1 год</v>
      </c>
      <c r="P3" s="465" t="str">
        <f>('Таб.2 Пр.5 Справочник'!B8+2)&amp;" год"</f>
        <v>2 год</v>
      </c>
      <c r="Q3" s="465" t="str">
        <f>('Таб.2 Пр.5 Справочник'!B8+3)&amp;" год"</f>
        <v>3 год</v>
      </c>
    </row>
    <row r="4" spans="1:17" ht="31.5" hidden="1" outlineLevel="1">
      <c r="A4" s="927"/>
      <c r="B4" s="929"/>
      <c r="C4" s="931"/>
      <c r="D4" s="920" t="s">
        <v>9</v>
      </c>
      <c r="E4" s="929"/>
      <c r="F4" s="929"/>
      <c r="G4" s="929"/>
      <c r="H4" s="929"/>
      <c r="I4" s="466" t="s">
        <v>9</v>
      </c>
      <c r="J4" s="920" t="s">
        <v>8</v>
      </c>
      <c r="K4" s="921" t="s">
        <v>10</v>
      </c>
      <c r="L4" s="921"/>
      <c r="M4" s="921"/>
      <c r="N4" s="922"/>
      <c r="O4" s="467" t="s">
        <v>10</v>
      </c>
      <c r="P4" s="467" t="str">
        <f>O4</f>
        <v>Предложение РЭК</v>
      </c>
      <c r="Q4" s="467" t="str">
        <f>O4</f>
        <v>Предложение РЭК</v>
      </c>
    </row>
    <row r="5" spans="1:17" ht="31.5" collapsed="1">
      <c r="A5" s="927"/>
      <c r="B5" s="929"/>
      <c r="C5" s="931"/>
      <c r="D5" s="468" t="s">
        <v>564</v>
      </c>
      <c r="E5" s="469" t="s">
        <v>6</v>
      </c>
      <c r="F5" s="470" t="s">
        <v>983</v>
      </c>
      <c r="G5" s="470" t="s">
        <v>984</v>
      </c>
      <c r="H5" s="469" t="s">
        <v>7</v>
      </c>
      <c r="I5" s="466" t="s">
        <v>564</v>
      </c>
      <c r="J5" s="920"/>
      <c r="K5" s="471" t="s">
        <v>565</v>
      </c>
      <c r="L5" s="471" t="str">
        <f>G5</f>
        <v>Комментарии, примечания и выводы экспертов</v>
      </c>
      <c r="M5" s="469" t="s">
        <v>12</v>
      </c>
      <c r="N5" s="472" t="s">
        <v>13</v>
      </c>
      <c r="O5" s="467" t="s">
        <v>11</v>
      </c>
      <c r="P5" s="467" t="s">
        <v>11</v>
      </c>
      <c r="Q5" s="467" t="s">
        <v>11</v>
      </c>
    </row>
    <row r="6" spans="1:17" s="479" customFormat="1" ht="16.5" thickBot="1">
      <c r="A6" s="473">
        <v>1</v>
      </c>
      <c r="B6" s="474">
        <f>A6+1</f>
        <v>2</v>
      </c>
      <c r="C6" s="475">
        <f t="shared" ref="C6:Q6" si="0">B6+1</f>
        <v>3</v>
      </c>
      <c r="D6" s="473">
        <f>C6+1</f>
        <v>4</v>
      </c>
      <c r="E6" s="474">
        <f t="shared" si="0"/>
        <v>5</v>
      </c>
      <c r="F6" s="474">
        <f t="shared" ref="F6" si="1">E6+1</f>
        <v>6</v>
      </c>
      <c r="G6" s="650">
        <f t="shared" ref="G6" si="2">F6+1</f>
        <v>7</v>
      </c>
      <c r="H6" s="474">
        <f>G6+1</f>
        <v>8</v>
      </c>
      <c r="I6" s="476">
        <f>H6+1</f>
        <v>9</v>
      </c>
      <c r="J6" s="473">
        <f t="shared" si="0"/>
        <v>10</v>
      </c>
      <c r="K6" s="474">
        <f t="shared" si="0"/>
        <v>11</v>
      </c>
      <c r="L6" s="474">
        <f t="shared" si="0"/>
        <v>12</v>
      </c>
      <c r="M6" s="474">
        <f t="shared" ref="M6" si="3">L6+1</f>
        <v>13</v>
      </c>
      <c r="N6" s="477">
        <f t="shared" ref="N6" si="4">M6+1</f>
        <v>14</v>
      </c>
      <c r="O6" s="478">
        <f t="shared" si="0"/>
        <v>15</v>
      </c>
      <c r="P6" s="478">
        <f t="shared" si="0"/>
        <v>16</v>
      </c>
      <c r="Q6" s="478">
        <f t="shared" si="0"/>
        <v>17</v>
      </c>
    </row>
    <row r="7" spans="1:17">
      <c r="A7" s="911" t="s">
        <v>15</v>
      </c>
      <c r="B7" s="912"/>
      <c r="C7" s="912"/>
      <c r="D7" s="912"/>
      <c r="E7" s="912"/>
      <c r="F7" s="912"/>
      <c r="G7" s="912"/>
      <c r="H7" s="912"/>
      <c r="I7" s="912"/>
      <c r="J7" s="912"/>
      <c r="K7" s="912"/>
      <c r="L7" s="912"/>
      <c r="M7" s="912"/>
      <c r="N7" s="912"/>
      <c r="O7" s="912"/>
      <c r="P7" s="912"/>
      <c r="Q7" s="913"/>
    </row>
    <row r="8" spans="1:17">
      <c r="A8" s="480">
        <v>1</v>
      </c>
      <c r="B8" s="481" t="s">
        <v>144</v>
      </c>
      <c r="C8" s="482" t="s">
        <v>16</v>
      </c>
      <c r="D8" s="483">
        <f>'Таб.2 Пр.5 Справочник'!B11</f>
        <v>7.3999999999999996E-2</v>
      </c>
      <c r="E8" s="484">
        <f>'Таб.2 Пр.5 Справочник'!B12</f>
        <v>0</v>
      </c>
      <c r="F8" s="484"/>
      <c r="G8" s="651"/>
      <c r="H8" s="485">
        <f>F8-D8</f>
        <v>-7.3999999999999996E-2</v>
      </c>
      <c r="I8" s="486">
        <f>'Таб.2 Пр.5 Справочник'!B13</f>
        <v>4.7E-2</v>
      </c>
      <c r="J8" s="487">
        <f>'Таб.2 Пр.5 Справочник'!B14</f>
        <v>0</v>
      </c>
      <c r="K8" s="488">
        <f>'Таб.2 Пр.5 Справочник'!B15</f>
        <v>0.04</v>
      </c>
      <c r="L8" s="488"/>
      <c r="M8" s="489">
        <f>K8-J8</f>
        <v>0.04</v>
      </c>
      <c r="N8" s="490" t="e">
        <f>K8/J8-1</f>
        <v>#DIV/0!</v>
      </c>
      <c r="O8" s="491">
        <f>K8</f>
        <v>0.04</v>
      </c>
      <c r="P8" s="491">
        <f>K8</f>
        <v>0.04</v>
      </c>
      <c r="Q8" s="491">
        <f>K8</f>
        <v>0.04</v>
      </c>
    </row>
    <row r="9" spans="1:17">
      <c r="A9" s="480">
        <v>2</v>
      </c>
      <c r="B9" s="481" t="s">
        <v>17</v>
      </c>
      <c r="C9" s="482" t="s">
        <v>16</v>
      </c>
      <c r="D9" s="492">
        <f>'Таб.2 Пр.5 Справочник'!$B$16</f>
        <v>0</v>
      </c>
      <c r="E9" s="493">
        <f>'Таб.2 Пр.5 Справочник'!$B$16</f>
        <v>0</v>
      </c>
      <c r="F9" s="493"/>
      <c r="G9" s="652"/>
      <c r="H9" s="485">
        <f t="shared" ref="H9:H13" si="5">F9-D9</f>
        <v>0</v>
      </c>
      <c r="I9" s="494">
        <f>'Таб.2 Пр.5 Справочник'!$B$16</f>
        <v>0</v>
      </c>
      <c r="J9" s="495">
        <f>'Таб.2 Пр.5 Справочник'!$B$16</f>
        <v>0</v>
      </c>
      <c r="K9" s="493">
        <f>'Таб.2 Пр.5 Справочник'!$B$16</f>
        <v>0</v>
      </c>
      <c r="L9" s="493"/>
      <c r="M9" s="489">
        <f t="shared" ref="M9:M13" si="6">K9-J9</f>
        <v>0</v>
      </c>
      <c r="N9" s="490" t="e">
        <f t="shared" ref="N9:N13" si="7">K9/I9-1</f>
        <v>#DIV/0!</v>
      </c>
      <c r="O9" s="496">
        <f>'Таб.2 Пр.5 Справочник'!$B$16</f>
        <v>0</v>
      </c>
      <c r="P9" s="496">
        <f>'Таб.2 Пр.5 Справочник'!$B$16</f>
        <v>0</v>
      </c>
      <c r="Q9" s="496">
        <f>'Таб.2 Пр.5 Справочник'!$B$16</f>
        <v>0</v>
      </c>
    </row>
    <row r="10" spans="1:17">
      <c r="A10" s="480">
        <v>3</v>
      </c>
      <c r="B10" s="481" t="s">
        <v>18</v>
      </c>
      <c r="C10" s="482" t="s">
        <v>19</v>
      </c>
      <c r="D10" s="497">
        <f>'Таб.2 Пр.5 Справочник'!B18</f>
        <v>0</v>
      </c>
      <c r="E10" s="498">
        <f>'Таб.2 Пр.5 Справочник'!B19</f>
        <v>0</v>
      </c>
      <c r="F10" s="498"/>
      <c r="G10" s="653"/>
      <c r="H10" s="485">
        <f t="shared" si="5"/>
        <v>0</v>
      </c>
      <c r="I10" s="499">
        <f>'Таб.2 Пр.5 Справочник'!B20</f>
        <v>0</v>
      </c>
      <c r="J10" s="500">
        <f>'Таб.2 Пр.5 Справочник'!B21</f>
        <v>0</v>
      </c>
      <c r="K10" s="501">
        <f>'Таб.2 Пр.5 Справочник'!B22</f>
        <v>0</v>
      </c>
      <c r="L10" s="501"/>
      <c r="M10" s="489">
        <f t="shared" si="6"/>
        <v>0</v>
      </c>
      <c r="N10" s="490" t="e">
        <f t="shared" si="7"/>
        <v>#DIV/0!</v>
      </c>
      <c r="O10" s="502">
        <f>K10</f>
        <v>0</v>
      </c>
      <c r="P10" s="502">
        <f>K10</f>
        <v>0</v>
      </c>
      <c r="Q10" s="502">
        <f>K10</f>
        <v>0</v>
      </c>
    </row>
    <row r="11" spans="1:17">
      <c r="A11" s="480">
        <v>4</v>
      </c>
      <c r="B11" s="481" t="s">
        <v>20</v>
      </c>
      <c r="C11" s="482" t="s">
        <v>16</v>
      </c>
      <c r="D11" s="503" t="e">
        <f>(D10-'Таб.2 Пр.5 Справочник'!$B$17)/D10</f>
        <v>#DIV/0!</v>
      </c>
      <c r="E11" s="504" t="e">
        <f>(E10-'Таб.2 Пр.5 Справочник'!$B$17)/E10</f>
        <v>#DIV/0!</v>
      </c>
      <c r="F11" s="504" t="e">
        <f>(F10-'Таб.2 Пр.5 Справочник'!$B$17)/F10</f>
        <v>#DIV/0!</v>
      </c>
      <c r="G11" s="654"/>
      <c r="H11" s="485" t="e">
        <f t="shared" si="5"/>
        <v>#DIV/0!</v>
      </c>
      <c r="I11" s="505" t="e">
        <f>(I10-D10)/D10</f>
        <v>#DIV/0!</v>
      </c>
      <c r="J11" s="506" t="e">
        <f>(J10-I10)/I10</f>
        <v>#DIV/0!</v>
      </c>
      <c r="K11" s="507" t="e">
        <f>(K10-I10)/I10</f>
        <v>#DIV/0!</v>
      </c>
      <c r="L11" s="507"/>
      <c r="M11" s="508" t="e">
        <f t="shared" si="6"/>
        <v>#DIV/0!</v>
      </c>
      <c r="N11" s="490" t="e">
        <f t="shared" si="7"/>
        <v>#DIV/0!</v>
      </c>
      <c r="O11" s="509" t="e">
        <f>(O10-K10)/K10</f>
        <v>#DIV/0!</v>
      </c>
      <c r="P11" s="509" t="e">
        <f>(P10-O10)/O10</f>
        <v>#DIV/0!</v>
      </c>
      <c r="Q11" s="509" t="e">
        <f>(Q10-P10)/P10</f>
        <v>#DIV/0!</v>
      </c>
    </row>
    <row r="12" spans="1:17" ht="31.5">
      <c r="A12" s="480">
        <v>5</v>
      </c>
      <c r="B12" s="481" t="s">
        <v>21</v>
      </c>
      <c r="C12" s="482"/>
      <c r="D12" s="497">
        <f>'Таб.2 Пр.5 Справочник'!$B$23</f>
        <v>0</v>
      </c>
      <c r="E12" s="498">
        <f>'Таб.2 Пр.5 Справочник'!$B$23</f>
        <v>0</v>
      </c>
      <c r="F12" s="498"/>
      <c r="G12" s="653"/>
      <c r="H12" s="485">
        <f t="shared" si="5"/>
        <v>0</v>
      </c>
      <c r="I12" s="510">
        <f>'Таб.2 Пр.5 Справочник'!$B$23</f>
        <v>0</v>
      </c>
      <c r="J12" s="511">
        <f>'Таб.2 Пр.5 Справочник'!$B$23</f>
        <v>0</v>
      </c>
      <c r="K12" s="498">
        <f>'Таб.2 Пр.5 Справочник'!$B$23</f>
        <v>0</v>
      </c>
      <c r="L12" s="498"/>
      <c r="M12" s="489">
        <f t="shared" si="6"/>
        <v>0</v>
      </c>
      <c r="N12" s="490" t="e">
        <f t="shared" si="7"/>
        <v>#DIV/0!</v>
      </c>
      <c r="O12" s="512">
        <f>'Таб.2 Пр.5 Справочник'!$B$23</f>
        <v>0</v>
      </c>
      <c r="P12" s="512">
        <f>'Таб.2 Пр.5 Справочник'!$B$23</f>
        <v>0</v>
      </c>
      <c r="Q12" s="512">
        <f>'Таб.2 Пр.5 Справочник'!$B$23</f>
        <v>0</v>
      </c>
    </row>
    <row r="13" spans="1:17" ht="16.5" thickBot="1">
      <c r="A13" s="513">
        <v>6</v>
      </c>
      <c r="B13" s="514" t="s">
        <v>22</v>
      </c>
      <c r="C13" s="515"/>
      <c r="D13" s="516" t="e">
        <f>(1+D8)*(1-D9)*(1+D11*D12)</f>
        <v>#DIV/0!</v>
      </c>
      <c r="E13" s="517" t="e">
        <f>(1+E8)*(1-E9)*(1+E11*E12)</f>
        <v>#DIV/0!</v>
      </c>
      <c r="F13" s="517" t="e">
        <f>(1+F8)*(1-F9)*(1+F11*F12)</f>
        <v>#DIV/0!</v>
      </c>
      <c r="G13" s="655"/>
      <c r="H13" s="518" t="e">
        <f t="shared" si="5"/>
        <v>#DIV/0!</v>
      </c>
      <c r="I13" s="519" t="e">
        <f>(1+I8)*(1-I9)*(1+I11*I12)</f>
        <v>#DIV/0!</v>
      </c>
      <c r="J13" s="520" t="e">
        <f t="shared" ref="J13:K13" si="8">(1+J8)*(1-J9)*(1+J11*J12)</f>
        <v>#DIV/0!</v>
      </c>
      <c r="K13" s="517" t="e">
        <f t="shared" si="8"/>
        <v>#DIV/0!</v>
      </c>
      <c r="L13" s="517"/>
      <c r="M13" s="521" t="e">
        <f t="shared" si="6"/>
        <v>#DIV/0!</v>
      </c>
      <c r="N13" s="522" t="e">
        <f t="shared" si="7"/>
        <v>#DIV/0!</v>
      </c>
      <c r="O13" s="523" t="e">
        <f t="shared" ref="O13:Q13" si="9">(1+O8)*(1-O9)*(1+O11*O12)</f>
        <v>#DIV/0!</v>
      </c>
      <c r="P13" s="523" t="e">
        <f t="shared" si="9"/>
        <v>#DIV/0!</v>
      </c>
      <c r="Q13" s="523" t="e">
        <f t="shared" si="9"/>
        <v>#DIV/0!</v>
      </c>
    </row>
    <row r="14" spans="1:17">
      <c r="A14" s="911" t="s">
        <v>117</v>
      </c>
      <c r="B14" s="912"/>
      <c r="C14" s="912"/>
      <c r="D14" s="912"/>
      <c r="E14" s="912"/>
      <c r="F14" s="912"/>
      <c r="G14" s="912"/>
      <c r="H14" s="912"/>
      <c r="I14" s="912"/>
      <c r="J14" s="912"/>
      <c r="K14" s="912"/>
      <c r="L14" s="912"/>
      <c r="M14" s="912"/>
      <c r="N14" s="912"/>
      <c r="O14" s="912"/>
      <c r="P14" s="912"/>
      <c r="Q14" s="913"/>
    </row>
    <row r="15" spans="1:17">
      <c r="A15" s="480" t="s">
        <v>23</v>
      </c>
      <c r="B15" s="481" t="s">
        <v>24</v>
      </c>
      <c r="C15" s="482" t="s">
        <v>68</v>
      </c>
      <c r="D15" s="524">
        <f>D16+D17</f>
        <v>0</v>
      </c>
      <c r="E15" s="525">
        <f t="shared" ref="E15:K15" si="10">E16+E17</f>
        <v>0</v>
      </c>
      <c r="F15" s="525">
        <f t="shared" si="10"/>
        <v>0</v>
      </c>
      <c r="G15" s="656"/>
      <c r="H15" s="525">
        <f t="shared" ref="H15:H38" si="11">F15-D15</f>
        <v>0</v>
      </c>
      <c r="I15" s="526">
        <f t="shared" si="10"/>
        <v>0</v>
      </c>
      <c r="J15" s="527">
        <f t="shared" si="10"/>
        <v>0</v>
      </c>
      <c r="K15" s="525">
        <f t="shared" si="10"/>
        <v>0</v>
      </c>
      <c r="L15" s="525"/>
      <c r="M15" s="525">
        <f t="shared" ref="M15" si="12">K15-J15</f>
        <v>0</v>
      </c>
      <c r="N15" s="528" t="e">
        <f t="shared" ref="N15:N38" si="13">K15/I15-1</f>
        <v>#DIV/0!</v>
      </c>
      <c r="O15" s="529" t="e">
        <f t="shared" ref="O15:Q15" si="14">O16+O17</f>
        <v>#DIV/0!</v>
      </c>
      <c r="P15" s="529" t="e">
        <f t="shared" si="14"/>
        <v>#DIV/0!</v>
      </c>
      <c r="Q15" s="529" t="e">
        <f t="shared" si="14"/>
        <v>#DIV/0!</v>
      </c>
    </row>
    <row r="16" spans="1:17" ht="31.5">
      <c r="A16" s="530" t="s">
        <v>25</v>
      </c>
      <c r="B16" s="531" t="s">
        <v>26</v>
      </c>
      <c r="C16" s="532" t="s">
        <v>68</v>
      </c>
      <c r="D16" s="533"/>
      <c r="E16" s="534"/>
      <c r="F16" s="534"/>
      <c r="G16" s="637"/>
      <c r="H16" s="535">
        <f t="shared" si="11"/>
        <v>0</v>
      </c>
      <c r="I16" s="536"/>
      <c r="J16" s="537"/>
      <c r="K16" s="534"/>
      <c r="L16" s="534"/>
      <c r="M16" s="489">
        <f t="shared" ref="M16" si="15">K16-J16</f>
        <v>0</v>
      </c>
      <c r="N16" s="490" t="e">
        <f t="shared" si="13"/>
        <v>#DIV/0!</v>
      </c>
      <c r="O16" s="502" t="e">
        <f>K16*$O$13</f>
        <v>#DIV/0!</v>
      </c>
      <c r="P16" s="502" t="e">
        <f>O16*$P$13</f>
        <v>#DIV/0!</v>
      </c>
      <c r="Q16" s="502" t="e">
        <f>P16*$Q$13</f>
        <v>#DIV/0!</v>
      </c>
    </row>
    <row r="17" spans="1:17" ht="63">
      <c r="A17" s="530" t="s">
        <v>27</v>
      </c>
      <c r="B17" s="531" t="s">
        <v>28</v>
      </c>
      <c r="C17" s="532" t="s">
        <v>68</v>
      </c>
      <c r="D17" s="533"/>
      <c r="E17" s="534"/>
      <c r="F17" s="534"/>
      <c r="G17" s="657"/>
      <c r="H17" s="535">
        <f t="shared" si="11"/>
        <v>0</v>
      </c>
      <c r="I17" s="536"/>
      <c r="J17" s="537"/>
      <c r="K17" s="534"/>
      <c r="L17" s="534"/>
      <c r="M17" s="489">
        <f t="shared" ref="M17:M38" si="16">K17-J17</f>
        <v>0</v>
      </c>
      <c r="N17" s="490" t="e">
        <f t="shared" si="13"/>
        <v>#DIV/0!</v>
      </c>
      <c r="O17" s="502" t="e">
        <f t="shared" ref="O17:O19" si="17">K17*$O$13</f>
        <v>#DIV/0!</v>
      </c>
      <c r="P17" s="502" t="e">
        <f t="shared" ref="P17:P19" si="18">O17*$P$13</f>
        <v>#DIV/0!</v>
      </c>
      <c r="Q17" s="502" t="e">
        <f t="shared" ref="Q17:Q19" si="19">P17*$Q$13</f>
        <v>#DIV/0!</v>
      </c>
    </row>
    <row r="18" spans="1:17">
      <c r="A18" s="480" t="s">
        <v>29</v>
      </c>
      <c r="B18" s="481" t="s">
        <v>30</v>
      </c>
      <c r="C18" s="482" t="s">
        <v>68</v>
      </c>
      <c r="D18" s="533"/>
      <c r="E18" s="534"/>
      <c r="F18" s="534"/>
      <c r="G18" s="657"/>
      <c r="H18" s="535">
        <f t="shared" si="11"/>
        <v>0</v>
      </c>
      <c r="I18" s="536"/>
      <c r="J18" s="537"/>
      <c r="K18" s="534"/>
      <c r="L18" s="534"/>
      <c r="M18" s="489">
        <f t="shared" si="16"/>
        <v>0</v>
      </c>
      <c r="N18" s="490" t="e">
        <f t="shared" si="13"/>
        <v>#DIV/0!</v>
      </c>
      <c r="O18" s="502" t="e">
        <f t="shared" si="17"/>
        <v>#DIV/0!</v>
      </c>
      <c r="P18" s="502" t="e">
        <f t="shared" si="18"/>
        <v>#DIV/0!</v>
      </c>
      <c r="Q18" s="502" t="e">
        <f t="shared" si="19"/>
        <v>#DIV/0!</v>
      </c>
    </row>
    <row r="19" spans="1:17">
      <c r="A19" s="530"/>
      <c r="B19" s="538" t="s">
        <v>31</v>
      </c>
      <c r="C19" s="532" t="s">
        <v>142</v>
      </c>
      <c r="D19" s="533"/>
      <c r="E19" s="534"/>
      <c r="F19" s="534"/>
      <c r="G19" s="657"/>
      <c r="H19" s="535">
        <f t="shared" si="11"/>
        <v>0</v>
      </c>
      <c r="I19" s="536"/>
      <c r="J19" s="537"/>
      <c r="K19" s="534"/>
      <c r="L19" s="534"/>
      <c r="M19" s="489">
        <f t="shared" si="16"/>
        <v>0</v>
      </c>
      <c r="N19" s="490" t="e">
        <f t="shared" si="13"/>
        <v>#DIV/0!</v>
      </c>
      <c r="O19" s="502" t="e">
        <f t="shared" si="17"/>
        <v>#DIV/0!</v>
      </c>
      <c r="P19" s="502" t="e">
        <f t="shared" si="18"/>
        <v>#DIV/0!</v>
      </c>
      <c r="Q19" s="502" t="e">
        <f t="shared" si="19"/>
        <v>#DIV/0!</v>
      </c>
    </row>
    <row r="20" spans="1:17">
      <c r="A20" s="530"/>
      <c r="B20" s="538" t="s">
        <v>32</v>
      </c>
      <c r="C20" s="532" t="s">
        <v>143</v>
      </c>
      <c r="D20" s="539" t="e">
        <f>D18/D19/12*1000</f>
        <v>#DIV/0!</v>
      </c>
      <c r="E20" s="540" t="e">
        <f t="shared" ref="E20:K20" si="20">E18/E19/12*1000</f>
        <v>#DIV/0!</v>
      </c>
      <c r="F20" s="540" t="e">
        <f t="shared" ref="F20" si="21">F18/F19/12*1000</f>
        <v>#DIV/0!</v>
      </c>
      <c r="G20" s="658"/>
      <c r="H20" s="540" t="e">
        <f t="shared" si="11"/>
        <v>#DIV/0!</v>
      </c>
      <c r="I20" s="541" t="e">
        <f t="shared" si="20"/>
        <v>#DIV/0!</v>
      </c>
      <c r="J20" s="542" t="e">
        <f t="shared" si="20"/>
        <v>#DIV/0!</v>
      </c>
      <c r="K20" s="540" t="e">
        <f t="shared" si="20"/>
        <v>#DIV/0!</v>
      </c>
      <c r="L20" s="540"/>
      <c r="M20" s="540" t="e">
        <f t="shared" si="16"/>
        <v>#DIV/0!</v>
      </c>
      <c r="N20" s="543" t="e">
        <f t="shared" si="13"/>
        <v>#DIV/0!</v>
      </c>
      <c r="O20" s="544" t="e">
        <f t="shared" ref="O20:Q20" si="22">O18/O19/12*1000</f>
        <v>#DIV/0!</v>
      </c>
      <c r="P20" s="544" t="e">
        <f t="shared" si="22"/>
        <v>#DIV/0!</v>
      </c>
      <c r="Q20" s="544" t="e">
        <f t="shared" si="22"/>
        <v>#DIV/0!</v>
      </c>
    </row>
    <row r="21" spans="1:17">
      <c r="A21" s="480" t="s">
        <v>33</v>
      </c>
      <c r="B21" s="481" t="s">
        <v>34</v>
      </c>
      <c r="C21" s="482" t="s">
        <v>68</v>
      </c>
      <c r="D21" s="524">
        <f t="shared" ref="D21:K21" si="23">SUM(D22:D23,D30:D36)</f>
        <v>0</v>
      </c>
      <c r="E21" s="525">
        <f t="shared" si="23"/>
        <v>0</v>
      </c>
      <c r="F21" s="525">
        <f t="shared" ref="F21" si="24">SUM(F22:F23,F30:F36)</f>
        <v>0</v>
      </c>
      <c r="G21" s="656"/>
      <c r="H21" s="525">
        <f t="shared" si="11"/>
        <v>0</v>
      </c>
      <c r="I21" s="526">
        <f t="shared" si="23"/>
        <v>0</v>
      </c>
      <c r="J21" s="527">
        <f t="shared" si="23"/>
        <v>0</v>
      </c>
      <c r="K21" s="525">
        <f t="shared" si="23"/>
        <v>0</v>
      </c>
      <c r="L21" s="525"/>
      <c r="M21" s="525">
        <f t="shared" si="16"/>
        <v>0</v>
      </c>
      <c r="N21" s="528" t="e">
        <f t="shared" si="13"/>
        <v>#DIV/0!</v>
      </c>
      <c r="O21" s="529" t="e">
        <f t="shared" ref="O21:Q21" si="25">SUM(O22:O23,O30:O36)</f>
        <v>#DIV/0!</v>
      </c>
      <c r="P21" s="529" t="e">
        <f t="shared" si="25"/>
        <v>#DIV/0!</v>
      </c>
      <c r="Q21" s="529" t="e">
        <f t="shared" si="25"/>
        <v>#DIV/0!</v>
      </c>
    </row>
    <row r="22" spans="1:17">
      <c r="A22" s="530" t="s">
        <v>35</v>
      </c>
      <c r="B22" s="531" t="s">
        <v>36</v>
      </c>
      <c r="C22" s="532" t="s">
        <v>68</v>
      </c>
      <c r="D22" s="533"/>
      <c r="E22" s="534"/>
      <c r="F22" s="534"/>
      <c r="G22" s="657"/>
      <c r="H22" s="535">
        <f t="shared" si="11"/>
        <v>0</v>
      </c>
      <c r="I22" s="536"/>
      <c r="J22" s="537"/>
      <c r="K22" s="534"/>
      <c r="L22" s="534"/>
      <c r="M22" s="489">
        <f t="shared" si="16"/>
        <v>0</v>
      </c>
      <c r="N22" s="490" t="e">
        <f t="shared" si="13"/>
        <v>#DIV/0!</v>
      </c>
      <c r="O22" s="502" t="e">
        <f>K22*$O$13</f>
        <v>#DIV/0!</v>
      </c>
      <c r="P22" s="502" t="e">
        <f>O22*$P$13</f>
        <v>#DIV/0!</v>
      </c>
      <c r="Q22" s="502" t="e">
        <f>P22*$Q$13</f>
        <v>#DIV/0!</v>
      </c>
    </row>
    <row r="23" spans="1:17">
      <c r="A23" s="530" t="s">
        <v>37</v>
      </c>
      <c r="B23" s="531" t="s">
        <v>38</v>
      </c>
      <c r="C23" s="532" t="s">
        <v>68</v>
      </c>
      <c r="D23" s="539">
        <f t="shared" ref="D23:K23" si="26">SUM(D24:D29)</f>
        <v>0</v>
      </c>
      <c r="E23" s="540">
        <f t="shared" si="26"/>
        <v>0</v>
      </c>
      <c r="F23" s="540">
        <f t="shared" si="26"/>
        <v>0</v>
      </c>
      <c r="G23" s="658"/>
      <c r="H23" s="540">
        <f t="shared" si="11"/>
        <v>0</v>
      </c>
      <c r="I23" s="541">
        <f t="shared" si="26"/>
        <v>0</v>
      </c>
      <c r="J23" s="542">
        <f t="shared" si="26"/>
        <v>0</v>
      </c>
      <c r="K23" s="540">
        <f t="shared" si="26"/>
        <v>0</v>
      </c>
      <c r="L23" s="540"/>
      <c r="M23" s="540">
        <f t="shared" si="16"/>
        <v>0</v>
      </c>
      <c r="N23" s="543" t="e">
        <f t="shared" si="13"/>
        <v>#DIV/0!</v>
      </c>
      <c r="O23" s="544" t="e">
        <f t="shared" ref="O23:Q23" si="27">SUM(O24:O29)</f>
        <v>#DIV/0!</v>
      </c>
      <c r="P23" s="544" t="e">
        <f t="shared" si="27"/>
        <v>#DIV/0!</v>
      </c>
      <c r="Q23" s="544" t="e">
        <f t="shared" si="27"/>
        <v>#DIV/0!</v>
      </c>
    </row>
    <row r="24" spans="1:17">
      <c r="A24" s="480" t="s">
        <v>39</v>
      </c>
      <c r="B24" s="545" t="s">
        <v>40</v>
      </c>
      <c r="C24" s="482" t="s">
        <v>68</v>
      </c>
      <c r="D24" s="546"/>
      <c r="E24" s="534"/>
      <c r="F24" s="534"/>
      <c r="G24" s="657"/>
      <c r="H24" s="535">
        <f t="shared" si="11"/>
        <v>0</v>
      </c>
      <c r="I24" s="536"/>
      <c r="J24" s="537"/>
      <c r="K24" s="534"/>
      <c r="L24" s="534"/>
      <c r="M24" s="489">
        <f t="shared" si="16"/>
        <v>0</v>
      </c>
      <c r="N24" s="490" t="e">
        <f t="shared" si="13"/>
        <v>#DIV/0!</v>
      </c>
      <c r="O24" s="502" t="e">
        <f t="shared" ref="O24:O37" si="28">K24*$O$13</f>
        <v>#DIV/0!</v>
      </c>
      <c r="P24" s="502" t="e">
        <f t="shared" ref="P24:P37" si="29">O24*$P$13</f>
        <v>#DIV/0!</v>
      </c>
      <c r="Q24" s="502" t="e">
        <f t="shared" ref="Q24:Q37" si="30">P24*$Q$13</f>
        <v>#DIV/0!</v>
      </c>
    </row>
    <row r="25" spans="1:17" ht="31.5">
      <c r="A25" s="480" t="s">
        <v>41</v>
      </c>
      <c r="B25" s="545" t="s">
        <v>42</v>
      </c>
      <c r="C25" s="482" t="s">
        <v>68</v>
      </c>
      <c r="D25" s="546"/>
      <c r="E25" s="534"/>
      <c r="F25" s="534"/>
      <c r="G25" s="657"/>
      <c r="H25" s="535">
        <f t="shared" si="11"/>
        <v>0</v>
      </c>
      <c r="I25" s="536"/>
      <c r="J25" s="537"/>
      <c r="K25" s="534"/>
      <c r="L25" s="534"/>
      <c r="M25" s="489">
        <f t="shared" si="16"/>
        <v>0</v>
      </c>
      <c r="N25" s="490" t="e">
        <f t="shared" si="13"/>
        <v>#DIV/0!</v>
      </c>
      <c r="O25" s="502" t="e">
        <f t="shared" si="28"/>
        <v>#DIV/0!</v>
      </c>
      <c r="P25" s="502" t="e">
        <f t="shared" si="29"/>
        <v>#DIV/0!</v>
      </c>
      <c r="Q25" s="502" t="e">
        <f t="shared" si="30"/>
        <v>#DIV/0!</v>
      </c>
    </row>
    <row r="26" spans="1:17" ht="31.5">
      <c r="A26" s="480" t="s">
        <v>43</v>
      </c>
      <c r="B26" s="545" t="s">
        <v>44</v>
      </c>
      <c r="C26" s="482" t="s">
        <v>68</v>
      </c>
      <c r="D26" s="546"/>
      <c r="E26" s="534"/>
      <c r="F26" s="534"/>
      <c r="G26" s="657"/>
      <c r="H26" s="535">
        <f t="shared" si="11"/>
        <v>0</v>
      </c>
      <c r="I26" s="536"/>
      <c r="J26" s="537"/>
      <c r="K26" s="534"/>
      <c r="L26" s="534"/>
      <c r="M26" s="489">
        <f t="shared" si="16"/>
        <v>0</v>
      </c>
      <c r="N26" s="490" t="e">
        <f t="shared" si="13"/>
        <v>#DIV/0!</v>
      </c>
      <c r="O26" s="502" t="e">
        <f t="shared" si="28"/>
        <v>#DIV/0!</v>
      </c>
      <c r="P26" s="502" t="e">
        <f t="shared" si="29"/>
        <v>#DIV/0!</v>
      </c>
      <c r="Q26" s="502" t="e">
        <f t="shared" si="30"/>
        <v>#DIV/0!</v>
      </c>
    </row>
    <row r="27" spans="1:17" ht="31.5">
      <c r="A27" s="480" t="s">
        <v>45</v>
      </c>
      <c r="B27" s="545" t="s">
        <v>46</v>
      </c>
      <c r="C27" s="482" t="s">
        <v>68</v>
      </c>
      <c r="D27" s="546"/>
      <c r="E27" s="534"/>
      <c r="F27" s="534"/>
      <c r="G27" s="657"/>
      <c r="H27" s="535">
        <f t="shared" si="11"/>
        <v>0</v>
      </c>
      <c r="I27" s="536"/>
      <c r="J27" s="537"/>
      <c r="K27" s="534"/>
      <c r="L27" s="534"/>
      <c r="M27" s="489">
        <f t="shared" si="16"/>
        <v>0</v>
      </c>
      <c r="N27" s="490" t="e">
        <f t="shared" si="13"/>
        <v>#DIV/0!</v>
      </c>
      <c r="O27" s="502" t="e">
        <f t="shared" si="28"/>
        <v>#DIV/0!</v>
      </c>
      <c r="P27" s="502" t="e">
        <f t="shared" si="29"/>
        <v>#DIV/0!</v>
      </c>
      <c r="Q27" s="502" t="e">
        <f t="shared" si="30"/>
        <v>#DIV/0!</v>
      </c>
    </row>
    <row r="28" spans="1:17">
      <c r="A28" s="480" t="s">
        <v>47</v>
      </c>
      <c r="B28" s="545" t="s">
        <v>48</v>
      </c>
      <c r="C28" s="482" t="s">
        <v>68</v>
      </c>
      <c r="D28" s="546"/>
      <c r="E28" s="534"/>
      <c r="F28" s="534"/>
      <c r="G28" s="657"/>
      <c r="H28" s="535">
        <f t="shared" si="11"/>
        <v>0</v>
      </c>
      <c r="I28" s="536"/>
      <c r="J28" s="537"/>
      <c r="K28" s="534"/>
      <c r="L28" s="534"/>
      <c r="M28" s="489">
        <f t="shared" si="16"/>
        <v>0</v>
      </c>
      <c r="N28" s="490" t="e">
        <f t="shared" si="13"/>
        <v>#DIV/0!</v>
      </c>
      <c r="O28" s="502" t="e">
        <f t="shared" si="28"/>
        <v>#DIV/0!</v>
      </c>
      <c r="P28" s="502" t="e">
        <f t="shared" si="29"/>
        <v>#DIV/0!</v>
      </c>
      <c r="Q28" s="502" t="e">
        <f t="shared" si="30"/>
        <v>#DIV/0!</v>
      </c>
    </row>
    <row r="29" spans="1:17">
      <c r="A29" s="480" t="s">
        <v>49</v>
      </c>
      <c r="B29" s="545" t="s">
        <v>50</v>
      </c>
      <c r="C29" s="482" t="s">
        <v>68</v>
      </c>
      <c r="D29" s="546"/>
      <c r="E29" s="534"/>
      <c r="F29" s="534"/>
      <c r="G29" s="657"/>
      <c r="H29" s="535">
        <f t="shared" si="11"/>
        <v>0</v>
      </c>
      <c r="I29" s="536"/>
      <c r="J29" s="537"/>
      <c r="K29" s="534"/>
      <c r="L29" s="534"/>
      <c r="M29" s="489">
        <f t="shared" si="16"/>
        <v>0</v>
      </c>
      <c r="N29" s="490" t="e">
        <f t="shared" si="13"/>
        <v>#DIV/0!</v>
      </c>
      <c r="O29" s="502" t="e">
        <f t="shared" si="28"/>
        <v>#DIV/0!</v>
      </c>
      <c r="P29" s="502" t="e">
        <f t="shared" si="29"/>
        <v>#DIV/0!</v>
      </c>
      <c r="Q29" s="502" t="e">
        <f t="shared" si="30"/>
        <v>#DIV/0!</v>
      </c>
    </row>
    <row r="30" spans="1:17">
      <c r="A30" s="530" t="s">
        <v>51</v>
      </c>
      <c r="B30" s="531" t="s">
        <v>52</v>
      </c>
      <c r="C30" s="532" t="s">
        <v>68</v>
      </c>
      <c r="D30" s="533"/>
      <c r="E30" s="534"/>
      <c r="F30" s="534"/>
      <c r="G30" s="657"/>
      <c r="H30" s="535">
        <f t="shared" si="11"/>
        <v>0</v>
      </c>
      <c r="I30" s="536"/>
      <c r="J30" s="537"/>
      <c r="K30" s="534"/>
      <c r="L30" s="534"/>
      <c r="M30" s="489">
        <f t="shared" si="16"/>
        <v>0</v>
      </c>
      <c r="N30" s="490" t="e">
        <f t="shared" si="13"/>
        <v>#DIV/0!</v>
      </c>
      <c r="O30" s="502" t="e">
        <f t="shared" si="28"/>
        <v>#DIV/0!</v>
      </c>
      <c r="P30" s="502" t="e">
        <f t="shared" si="29"/>
        <v>#DIV/0!</v>
      </c>
      <c r="Q30" s="502" t="e">
        <f t="shared" si="30"/>
        <v>#DIV/0!</v>
      </c>
    </row>
    <row r="31" spans="1:17">
      <c r="A31" s="530" t="s">
        <v>53</v>
      </c>
      <c r="B31" s="531" t="s">
        <v>54</v>
      </c>
      <c r="C31" s="532" t="s">
        <v>68</v>
      </c>
      <c r="D31" s="533"/>
      <c r="E31" s="534"/>
      <c r="F31" s="534"/>
      <c r="G31" s="657"/>
      <c r="H31" s="535">
        <f t="shared" si="11"/>
        <v>0</v>
      </c>
      <c r="I31" s="536"/>
      <c r="J31" s="537"/>
      <c r="K31" s="534"/>
      <c r="L31" s="534"/>
      <c r="M31" s="489">
        <f t="shared" si="16"/>
        <v>0</v>
      </c>
      <c r="N31" s="490" t="e">
        <f t="shared" si="13"/>
        <v>#DIV/0!</v>
      </c>
      <c r="O31" s="502" t="e">
        <f t="shared" si="28"/>
        <v>#DIV/0!</v>
      </c>
      <c r="P31" s="502" t="e">
        <f t="shared" si="29"/>
        <v>#DIV/0!</v>
      </c>
      <c r="Q31" s="502" t="e">
        <f t="shared" si="30"/>
        <v>#DIV/0!</v>
      </c>
    </row>
    <row r="32" spans="1:17" ht="31.5">
      <c r="A32" s="530" t="s">
        <v>55</v>
      </c>
      <c r="B32" s="531" t="s">
        <v>56</v>
      </c>
      <c r="C32" s="532" t="s">
        <v>68</v>
      </c>
      <c r="D32" s="533"/>
      <c r="E32" s="534"/>
      <c r="F32" s="534"/>
      <c r="G32" s="657"/>
      <c r="H32" s="535">
        <f t="shared" si="11"/>
        <v>0</v>
      </c>
      <c r="I32" s="536"/>
      <c r="J32" s="537"/>
      <c r="K32" s="534"/>
      <c r="L32" s="534"/>
      <c r="M32" s="489">
        <f t="shared" si="16"/>
        <v>0</v>
      </c>
      <c r="N32" s="490" t="e">
        <f t="shared" si="13"/>
        <v>#DIV/0!</v>
      </c>
      <c r="O32" s="502" t="e">
        <f t="shared" si="28"/>
        <v>#DIV/0!</v>
      </c>
      <c r="P32" s="502" t="e">
        <f t="shared" si="29"/>
        <v>#DIV/0!</v>
      </c>
      <c r="Q32" s="502" t="e">
        <f t="shared" si="30"/>
        <v>#DIV/0!</v>
      </c>
    </row>
    <row r="33" spans="1:17">
      <c r="A33" s="530" t="s">
        <v>57</v>
      </c>
      <c r="B33" s="531" t="s">
        <v>58</v>
      </c>
      <c r="C33" s="532" t="s">
        <v>68</v>
      </c>
      <c r="D33" s="533"/>
      <c r="E33" s="534"/>
      <c r="F33" s="534"/>
      <c r="G33" s="657"/>
      <c r="H33" s="535">
        <f t="shared" si="11"/>
        <v>0</v>
      </c>
      <c r="I33" s="536"/>
      <c r="J33" s="537"/>
      <c r="K33" s="534"/>
      <c r="L33" s="534"/>
      <c r="M33" s="489">
        <f t="shared" si="16"/>
        <v>0</v>
      </c>
      <c r="N33" s="490" t="e">
        <f t="shared" si="13"/>
        <v>#DIV/0!</v>
      </c>
      <c r="O33" s="502" t="e">
        <f t="shared" si="28"/>
        <v>#DIV/0!</v>
      </c>
      <c r="P33" s="502" t="e">
        <f t="shared" si="29"/>
        <v>#DIV/0!</v>
      </c>
      <c r="Q33" s="502" t="e">
        <f t="shared" si="30"/>
        <v>#DIV/0!</v>
      </c>
    </row>
    <row r="34" spans="1:17">
      <c r="A34" s="530" t="s">
        <v>59</v>
      </c>
      <c r="B34" s="531" t="s">
        <v>60</v>
      </c>
      <c r="C34" s="532" t="s">
        <v>68</v>
      </c>
      <c r="D34" s="533"/>
      <c r="E34" s="534"/>
      <c r="F34" s="534"/>
      <c r="G34" s="657"/>
      <c r="H34" s="535">
        <f t="shared" si="11"/>
        <v>0</v>
      </c>
      <c r="I34" s="536"/>
      <c r="J34" s="537"/>
      <c r="K34" s="534"/>
      <c r="L34" s="534"/>
      <c r="M34" s="489">
        <f t="shared" si="16"/>
        <v>0</v>
      </c>
      <c r="N34" s="490" t="e">
        <f t="shared" si="13"/>
        <v>#DIV/0!</v>
      </c>
      <c r="O34" s="502" t="e">
        <f t="shared" si="28"/>
        <v>#DIV/0!</v>
      </c>
      <c r="P34" s="502" t="e">
        <f t="shared" si="29"/>
        <v>#DIV/0!</v>
      </c>
      <c r="Q34" s="502" t="e">
        <f t="shared" si="30"/>
        <v>#DIV/0!</v>
      </c>
    </row>
    <row r="35" spans="1:17">
      <c r="A35" s="530" t="s">
        <v>61</v>
      </c>
      <c r="B35" s="531" t="s">
        <v>62</v>
      </c>
      <c r="C35" s="532" t="s">
        <v>68</v>
      </c>
      <c r="D35" s="533"/>
      <c r="E35" s="534"/>
      <c r="F35" s="534"/>
      <c r="G35" s="657"/>
      <c r="H35" s="535">
        <f t="shared" si="11"/>
        <v>0</v>
      </c>
      <c r="I35" s="536"/>
      <c r="J35" s="537"/>
      <c r="K35" s="534"/>
      <c r="L35" s="534"/>
      <c r="M35" s="489">
        <f t="shared" si="16"/>
        <v>0</v>
      </c>
      <c r="N35" s="490" t="e">
        <f t="shared" si="13"/>
        <v>#DIV/0!</v>
      </c>
      <c r="O35" s="502" t="e">
        <f t="shared" si="28"/>
        <v>#DIV/0!</v>
      </c>
      <c r="P35" s="502" t="e">
        <f t="shared" si="29"/>
        <v>#DIV/0!</v>
      </c>
      <c r="Q35" s="502" t="e">
        <f t="shared" si="30"/>
        <v>#DIV/0!</v>
      </c>
    </row>
    <row r="36" spans="1:17">
      <c r="A36" s="530" t="s">
        <v>63</v>
      </c>
      <c r="B36" s="531" t="s">
        <v>64</v>
      </c>
      <c r="C36" s="532" t="s">
        <v>68</v>
      </c>
      <c r="D36" s="533"/>
      <c r="E36" s="534"/>
      <c r="F36" s="534"/>
      <c r="G36" s="657"/>
      <c r="H36" s="535">
        <f t="shared" si="11"/>
        <v>0</v>
      </c>
      <c r="I36" s="536"/>
      <c r="J36" s="537"/>
      <c r="K36" s="534"/>
      <c r="L36" s="534"/>
      <c r="M36" s="489">
        <f t="shared" si="16"/>
        <v>0</v>
      </c>
      <c r="N36" s="490" t="e">
        <f t="shared" si="13"/>
        <v>#DIV/0!</v>
      </c>
      <c r="O36" s="502" t="e">
        <f t="shared" si="28"/>
        <v>#DIV/0!</v>
      </c>
      <c r="P36" s="502" t="e">
        <f t="shared" si="29"/>
        <v>#DIV/0!</v>
      </c>
      <c r="Q36" s="502" t="e">
        <f t="shared" si="30"/>
        <v>#DIV/0!</v>
      </c>
    </row>
    <row r="37" spans="1:17">
      <c r="A37" s="480" t="s">
        <v>65</v>
      </c>
      <c r="B37" s="481" t="s">
        <v>66</v>
      </c>
      <c r="C37" s="482" t="s">
        <v>68</v>
      </c>
      <c r="D37" s="547">
        <f>SUM('Таб.10 Пр.5 П1.21'!C12:C15)</f>
        <v>0</v>
      </c>
      <c r="E37" s="547"/>
      <c r="F37" s="547">
        <f>SUM('Таб.10 Пр.5 П1.21'!D12:D15)</f>
        <v>0</v>
      </c>
      <c r="G37" s="659"/>
      <c r="H37" s="548">
        <f t="shared" si="11"/>
        <v>0</v>
      </c>
      <c r="I37" s="547">
        <f>SUM('Таб.10 Пр.5 П1.21'!F12:F15)</f>
        <v>0</v>
      </c>
      <c r="J37" s="547">
        <f>SUM('Таб.10 Пр.5 П1.21'!G12:G15)</f>
        <v>0</v>
      </c>
      <c r="K37" s="547">
        <f>SUM('Таб.10 Пр.5 П1.21'!H12:H15)</f>
        <v>0</v>
      </c>
      <c r="L37" s="547"/>
      <c r="M37" s="489">
        <f t="shared" si="16"/>
        <v>0</v>
      </c>
      <c r="N37" s="490" t="e">
        <f t="shared" si="13"/>
        <v>#DIV/0!</v>
      </c>
      <c r="O37" s="502" t="e">
        <f t="shared" si="28"/>
        <v>#DIV/0!</v>
      </c>
      <c r="P37" s="502" t="e">
        <f t="shared" si="29"/>
        <v>#DIV/0!</v>
      </c>
      <c r="Q37" s="502" t="e">
        <f t="shared" si="30"/>
        <v>#DIV/0!</v>
      </c>
    </row>
    <row r="38" spans="1:17" ht="16.5" thickBot="1">
      <c r="A38" s="909" t="s">
        <v>67</v>
      </c>
      <c r="B38" s="910"/>
      <c r="C38" s="549" t="s">
        <v>68</v>
      </c>
      <c r="D38" s="550">
        <f t="shared" ref="D38:K38" si="31">SUM(D15,D18,D21,D37)</f>
        <v>0</v>
      </c>
      <c r="E38" s="551">
        <f t="shared" si="31"/>
        <v>0</v>
      </c>
      <c r="F38" s="551">
        <f t="shared" ref="F38" si="32">SUM(F15,F18,F21,F37)</f>
        <v>0</v>
      </c>
      <c r="G38" s="660"/>
      <c r="H38" s="551">
        <f t="shared" si="11"/>
        <v>0</v>
      </c>
      <c r="I38" s="552">
        <f t="shared" si="31"/>
        <v>0</v>
      </c>
      <c r="J38" s="553">
        <f t="shared" si="31"/>
        <v>0</v>
      </c>
      <c r="K38" s="551">
        <f t="shared" si="31"/>
        <v>0</v>
      </c>
      <c r="L38" s="551"/>
      <c r="M38" s="551">
        <f t="shared" si="16"/>
        <v>0</v>
      </c>
      <c r="N38" s="554" t="e">
        <f t="shared" si="13"/>
        <v>#DIV/0!</v>
      </c>
      <c r="O38" s="555" t="e">
        <f t="shared" ref="O38:Q38" si="33">SUM(O15,O18,O21,O37)</f>
        <v>#DIV/0!</v>
      </c>
      <c r="P38" s="555" t="e">
        <f t="shared" si="33"/>
        <v>#DIV/0!</v>
      </c>
      <c r="Q38" s="555" t="e">
        <f t="shared" si="33"/>
        <v>#DIV/0!</v>
      </c>
    </row>
    <row r="39" spans="1:17">
      <c r="A39" s="911" t="s">
        <v>118</v>
      </c>
      <c r="B39" s="912"/>
      <c r="C39" s="912"/>
      <c r="D39" s="912"/>
      <c r="E39" s="912"/>
      <c r="F39" s="912"/>
      <c r="G39" s="912"/>
      <c r="H39" s="912"/>
      <c r="I39" s="912"/>
      <c r="J39" s="912"/>
      <c r="K39" s="912"/>
      <c r="L39" s="912"/>
      <c r="M39" s="912"/>
      <c r="N39" s="912"/>
      <c r="O39" s="912"/>
      <c r="P39" s="912"/>
      <c r="Q39" s="913"/>
    </row>
    <row r="40" spans="1:17">
      <c r="A40" s="556" t="s">
        <v>69</v>
      </c>
      <c r="B40" s="481" t="s">
        <v>70</v>
      </c>
      <c r="C40" s="482" t="s">
        <v>68</v>
      </c>
      <c r="D40" s="557"/>
      <c r="E40" s="534"/>
      <c r="F40" s="534"/>
      <c r="G40" s="657"/>
      <c r="H40" s="489">
        <f t="shared" ref="H40:H70" si="34">F40-D40</f>
        <v>0</v>
      </c>
      <c r="I40" s="536"/>
      <c r="J40" s="558"/>
      <c r="K40" s="559">
        <f>'Таб.8 Пр.5 ФСК'!F8</f>
        <v>0</v>
      </c>
      <c r="L40" s="639"/>
      <c r="M40" s="489">
        <f t="shared" ref="M40:M70" si="35">K40-J40</f>
        <v>0</v>
      </c>
      <c r="N40" s="490" t="e">
        <f t="shared" ref="N40:N70" si="36">K40/I40-1</f>
        <v>#DIV/0!</v>
      </c>
      <c r="O40" s="502" t="e">
        <f t="shared" ref="O40:O43" si="37">K40*$O$13</f>
        <v>#DIV/0!</v>
      </c>
      <c r="P40" s="502" t="e">
        <f t="shared" ref="P40:P43" si="38">O40*$P$13</f>
        <v>#DIV/0!</v>
      </c>
      <c r="Q40" s="502" t="e">
        <f t="shared" ref="Q40:Q43" si="39">P40*$Q$13</f>
        <v>#DIV/0!</v>
      </c>
    </row>
    <row r="41" spans="1:17">
      <c r="A41" s="556" t="s">
        <v>71</v>
      </c>
      <c r="B41" s="560" t="s">
        <v>58</v>
      </c>
      <c r="C41" s="482" t="s">
        <v>68</v>
      </c>
      <c r="D41" s="557"/>
      <c r="E41" s="534"/>
      <c r="F41" s="534"/>
      <c r="G41" s="657"/>
      <c r="H41" s="489">
        <f t="shared" si="34"/>
        <v>0</v>
      </c>
      <c r="I41" s="536"/>
      <c r="J41" s="537"/>
      <c r="K41" s="534"/>
      <c r="L41" s="534"/>
      <c r="M41" s="489">
        <f t="shared" si="35"/>
        <v>0</v>
      </c>
      <c r="N41" s="490" t="e">
        <f t="shared" si="36"/>
        <v>#DIV/0!</v>
      </c>
      <c r="O41" s="502" t="e">
        <f t="shared" si="37"/>
        <v>#DIV/0!</v>
      </c>
      <c r="P41" s="502" t="e">
        <f t="shared" si="38"/>
        <v>#DIV/0!</v>
      </c>
      <c r="Q41" s="502" t="e">
        <f t="shared" si="39"/>
        <v>#DIV/0!</v>
      </c>
    </row>
    <row r="42" spans="1:17">
      <c r="A42" s="556" t="s">
        <v>72</v>
      </c>
      <c r="B42" s="560" t="s">
        <v>60</v>
      </c>
      <c r="C42" s="482" t="s">
        <v>68</v>
      </c>
      <c r="D42" s="557"/>
      <c r="E42" s="534"/>
      <c r="F42" s="534"/>
      <c r="G42" s="657"/>
      <c r="H42" s="489">
        <f t="shared" si="34"/>
        <v>0</v>
      </c>
      <c r="I42" s="536"/>
      <c r="J42" s="534"/>
      <c r="K42" s="534"/>
      <c r="L42" s="637"/>
      <c r="M42" s="489">
        <f t="shared" si="35"/>
        <v>0</v>
      </c>
      <c r="N42" s="490" t="e">
        <f t="shared" si="36"/>
        <v>#DIV/0!</v>
      </c>
      <c r="O42" s="502" t="e">
        <f t="shared" si="37"/>
        <v>#DIV/0!</v>
      </c>
      <c r="P42" s="502" t="e">
        <f t="shared" si="38"/>
        <v>#DIV/0!</v>
      </c>
      <c r="Q42" s="502" t="e">
        <f t="shared" si="39"/>
        <v>#DIV/0!</v>
      </c>
    </row>
    <row r="43" spans="1:17">
      <c r="A43" s="556" t="s">
        <v>78</v>
      </c>
      <c r="B43" s="481" t="s">
        <v>73</v>
      </c>
      <c r="C43" s="482" t="s">
        <v>68</v>
      </c>
      <c r="D43" s="557"/>
      <c r="E43" s="534"/>
      <c r="F43" s="534"/>
      <c r="G43" s="657"/>
      <c r="H43" s="489">
        <f t="shared" si="34"/>
        <v>0</v>
      </c>
      <c r="I43" s="536"/>
      <c r="J43" s="537"/>
      <c r="K43" s="534"/>
      <c r="L43" s="128"/>
      <c r="M43" s="489">
        <f t="shared" si="35"/>
        <v>0</v>
      </c>
      <c r="N43" s="490" t="e">
        <f t="shared" si="36"/>
        <v>#DIV/0!</v>
      </c>
      <c r="O43" s="502" t="e">
        <f t="shared" si="37"/>
        <v>#DIV/0!</v>
      </c>
      <c r="P43" s="502" t="e">
        <f t="shared" si="38"/>
        <v>#DIV/0!</v>
      </c>
      <c r="Q43" s="502" t="e">
        <f t="shared" si="39"/>
        <v>#DIV/0!</v>
      </c>
    </row>
    <row r="44" spans="1:17">
      <c r="A44" s="556" t="s">
        <v>80</v>
      </c>
      <c r="B44" s="481" t="s">
        <v>74</v>
      </c>
      <c r="C44" s="482" t="s">
        <v>68</v>
      </c>
      <c r="D44" s="561">
        <f>SUM(D45:D46,D52)</f>
        <v>0</v>
      </c>
      <c r="E44" s="489">
        <f>SUM(E45:E46,E52)</f>
        <v>0</v>
      </c>
      <c r="F44" s="489">
        <f>SUM(F45:F46,F52)</f>
        <v>0</v>
      </c>
      <c r="G44" s="661"/>
      <c r="H44" s="489">
        <f t="shared" si="34"/>
        <v>0</v>
      </c>
      <c r="I44" s="562">
        <f t="shared" ref="I44:K44" si="40">SUM(I45:I46,I52)</f>
        <v>0</v>
      </c>
      <c r="J44" s="563">
        <f t="shared" si="40"/>
        <v>0</v>
      </c>
      <c r="K44" s="489">
        <f t="shared" si="40"/>
        <v>0</v>
      </c>
      <c r="L44" s="489"/>
      <c r="M44" s="489">
        <f t="shared" si="35"/>
        <v>0</v>
      </c>
      <c r="N44" s="490" t="e">
        <f t="shared" si="36"/>
        <v>#DIV/0!</v>
      </c>
      <c r="O44" s="529" t="e">
        <f t="shared" ref="O44:Q44" si="41">SUM(O45:O46,O52)</f>
        <v>#DIV/0!</v>
      </c>
      <c r="P44" s="529" t="e">
        <f t="shared" si="41"/>
        <v>#DIV/0!</v>
      </c>
      <c r="Q44" s="529" t="e">
        <f t="shared" si="41"/>
        <v>#DIV/0!</v>
      </c>
    </row>
    <row r="45" spans="1:17">
      <c r="A45" s="530" t="s">
        <v>97</v>
      </c>
      <c r="B45" s="531" t="s">
        <v>75</v>
      </c>
      <c r="C45" s="532" t="s">
        <v>68</v>
      </c>
      <c r="D45" s="557"/>
      <c r="E45" s="534"/>
      <c r="F45" s="534"/>
      <c r="G45" s="657"/>
      <c r="H45" s="535">
        <f t="shared" si="34"/>
        <v>0</v>
      </c>
      <c r="I45" s="536"/>
      <c r="J45" s="537"/>
      <c r="K45" s="534"/>
      <c r="L45" s="646"/>
      <c r="M45" s="489">
        <f t="shared" si="35"/>
        <v>0</v>
      </c>
      <c r="N45" s="490" t="e">
        <f t="shared" si="36"/>
        <v>#DIV/0!</v>
      </c>
      <c r="O45" s="502" t="e">
        <f t="shared" ref="O45:O52" si="42">K45*$O$13</f>
        <v>#DIV/0!</v>
      </c>
      <c r="P45" s="502" t="e">
        <f t="shared" ref="P45:P52" si="43">O45*$P$13</f>
        <v>#DIV/0!</v>
      </c>
      <c r="Q45" s="502" t="e">
        <f t="shared" ref="Q45:Q52" si="44">P45*$Q$13</f>
        <v>#DIV/0!</v>
      </c>
    </row>
    <row r="46" spans="1:17">
      <c r="A46" s="530" t="s">
        <v>98</v>
      </c>
      <c r="B46" s="531" t="s">
        <v>76</v>
      </c>
      <c r="C46" s="532" t="s">
        <v>68</v>
      </c>
      <c r="D46" s="561">
        <f>SUM(D47:D51)</f>
        <v>0</v>
      </c>
      <c r="E46" s="489">
        <f>SUM(E47:E51)</f>
        <v>0</v>
      </c>
      <c r="F46" s="489">
        <f>SUM(F47:F51)</f>
        <v>0</v>
      </c>
      <c r="G46" s="661"/>
      <c r="H46" s="535">
        <f t="shared" si="34"/>
        <v>0</v>
      </c>
      <c r="I46" s="562">
        <f t="shared" ref="I46:K46" si="45">SUM(I47:I51)</f>
        <v>0</v>
      </c>
      <c r="J46" s="563">
        <f t="shared" si="45"/>
        <v>0</v>
      </c>
      <c r="K46" s="489">
        <f t="shared" si="45"/>
        <v>0</v>
      </c>
      <c r="L46" s="647"/>
      <c r="M46" s="489">
        <f t="shared" si="35"/>
        <v>0</v>
      </c>
      <c r="N46" s="490" t="e">
        <f t="shared" si="36"/>
        <v>#DIV/0!</v>
      </c>
      <c r="O46" s="529" t="e">
        <f t="shared" ref="O46:Q46" si="46">SUM(O47:O51)</f>
        <v>#DIV/0!</v>
      </c>
      <c r="P46" s="529" t="e">
        <f t="shared" si="46"/>
        <v>#DIV/0!</v>
      </c>
      <c r="Q46" s="529" t="e">
        <f t="shared" si="46"/>
        <v>#DIV/0!</v>
      </c>
    </row>
    <row r="47" spans="1:17" s="572" customFormat="1">
      <c r="A47" s="530" t="s">
        <v>99</v>
      </c>
      <c r="B47" s="538" t="s">
        <v>88</v>
      </c>
      <c r="C47" s="532" t="s">
        <v>68</v>
      </c>
      <c r="D47" s="564"/>
      <c r="E47" s="565"/>
      <c r="F47" s="565"/>
      <c r="G47" s="638"/>
      <c r="H47" s="566">
        <f t="shared" si="34"/>
        <v>0</v>
      </c>
      <c r="I47" s="567"/>
      <c r="J47" s="568"/>
      <c r="K47" s="565"/>
      <c r="L47" s="565"/>
      <c r="M47" s="569">
        <f t="shared" si="35"/>
        <v>0</v>
      </c>
      <c r="N47" s="570" t="e">
        <f t="shared" si="36"/>
        <v>#DIV/0!</v>
      </c>
      <c r="O47" s="571" t="e">
        <f t="shared" si="42"/>
        <v>#DIV/0!</v>
      </c>
      <c r="P47" s="571" t="e">
        <f t="shared" si="43"/>
        <v>#DIV/0!</v>
      </c>
      <c r="Q47" s="571" t="e">
        <f t="shared" si="44"/>
        <v>#DIV/0!</v>
      </c>
    </row>
    <row r="48" spans="1:17" s="572" customFormat="1">
      <c r="A48" s="530" t="s">
        <v>100</v>
      </c>
      <c r="B48" s="538" t="s">
        <v>89</v>
      </c>
      <c r="C48" s="532" t="s">
        <v>68</v>
      </c>
      <c r="D48" s="564"/>
      <c r="E48" s="565"/>
      <c r="F48" s="565"/>
      <c r="G48" s="638"/>
      <c r="H48" s="566">
        <f t="shared" si="34"/>
        <v>0</v>
      </c>
      <c r="I48" s="567"/>
      <c r="J48" s="568"/>
      <c r="K48" s="565"/>
      <c r="L48" s="565"/>
      <c r="M48" s="569">
        <f t="shared" si="35"/>
        <v>0</v>
      </c>
      <c r="N48" s="570" t="e">
        <f t="shared" si="36"/>
        <v>#DIV/0!</v>
      </c>
      <c r="O48" s="571" t="e">
        <f t="shared" si="42"/>
        <v>#DIV/0!</v>
      </c>
      <c r="P48" s="571" t="e">
        <f t="shared" si="43"/>
        <v>#DIV/0!</v>
      </c>
      <c r="Q48" s="571" t="e">
        <f t="shared" si="44"/>
        <v>#DIV/0!</v>
      </c>
    </row>
    <row r="49" spans="1:17" s="572" customFormat="1">
      <c r="A49" s="530" t="s">
        <v>103</v>
      </c>
      <c r="B49" s="538" t="s">
        <v>90</v>
      </c>
      <c r="C49" s="532" t="s">
        <v>68</v>
      </c>
      <c r="D49" s="564"/>
      <c r="E49" s="565"/>
      <c r="F49" s="565"/>
      <c r="G49" s="638"/>
      <c r="H49" s="566">
        <f t="shared" si="34"/>
        <v>0</v>
      </c>
      <c r="I49" s="567"/>
      <c r="J49" s="568"/>
      <c r="K49" s="565"/>
      <c r="L49" s="565"/>
      <c r="M49" s="569">
        <f t="shared" si="35"/>
        <v>0</v>
      </c>
      <c r="N49" s="570" t="e">
        <f t="shared" si="36"/>
        <v>#DIV/0!</v>
      </c>
      <c r="O49" s="571" t="e">
        <f t="shared" si="42"/>
        <v>#DIV/0!</v>
      </c>
      <c r="P49" s="571" t="e">
        <f t="shared" si="43"/>
        <v>#DIV/0!</v>
      </c>
      <c r="Q49" s="571" t="e">
        <f t="shared" si="44"/>
        <v>#DIV/0!</v>
      </c>
    </row>
    <row r="50" spans="1:17" s="572" customFormat="1">
      <c r="A50" s="530" t="s">
        <v>102</v>
      </c>
      <c r="B50" s="538" t="s">
        <v>91</v>
      </c>
      <c r="C50" s="532" t="s">
        <v>68</v>
      </c>
      <c r="D50" s="564"/>
      <c r="E50" s="565"/>
      <c r="F50" s="565"/>
      <c r="G50" s="638"/>
      <c r="H50" s="566">
        <f t="shared" si="34"/>
        <v>0</v>
      </c>
      <c r="I50" s="567"/>
      <c r="J50" s="568"/>
      <c r="K50" s="565"/>
      <c r="L50" s="565"/>
      <c r="M50" s="569">
        <f t="shared" si="35"/>
        <v>0</v>
      </c>
      <c r="N50" s="570" t="e">
        <f t="shared" si="36"/>
        <v>#DIV/0!</v>
      </c>
      <c r="O50" s="571" t="e">
        <f t="shared" si="42"/>
        <v>#DIV/0!</v>
      </c>
      <c r="P50" s="571" t="e">
        <f t="shared" si="43"/>
        <v>#DIV/0!</v>
      </c>
      <c r="Q50" s="571" t="e">
        <f t="shared" si="44"/>
        <v>#DIV/0!</v>
      </c>
    </row>
    <row r="51" spans="1:17" s="572" customFormat="1">
      <c r="A51" s="530" t="s">
        <v>101</v>
      </c>
      <c r="B51" s="538" t="s">
        <v>96</v>
      </c>
      <c r="C51" s="532" t="s">
        <v>68</v>
      </c>
      <c r="D51" s="564"/>
      <c r="E51" s="565"/>
      <c r="F51" s="565"/>
      <c r="G51" s="638"/>
      <c r="H51" s="566">
        <f t="shared" si="34"/>
        <v>0</v>
      </c>
      <c r="I51" s="567"/>
      <c r="J51" s="568"/>
      <c r="K51" s="565"/>
      <c r="L51" s="565"/>
      <c r="M51" s="569">
        <f t="shared" si="35"/>
        <v>0</v>
      </c>
      <c r="N51" s="570" t="e">
        <f t="shared" si="36"/>
        <v>#DIV/0!</v>
      </c>
      <c r="O51" s="571" t="e">
        <f t="shared" si="42"/>
        <v>#DIV/0!</v>
      </c>
      <c r="P51" s="571" t="e">
        <f t="shared" si="43"/>
        <v>#DIV/0!</v>
      </c>
      <c r="Q51" s="571" t="e">
        <f t="shared" si="44"/>
        <v>#DIV/0!</v>
      </c>
    </row>
    <row r="52" spans="1:17">
      <c r="A52" s="530" t="s">
        <v>104</v>
      </c>
      <c r="B52" s="531" t="s">
        <v>77</v>
      </c>
      <c r="C52" s="532" t="s">
        <v>68</v>
      </c>
      <c r="D52" s="557"/>
      <c r="E52" s="534"/>
      <c r="F52" s="534"/>
      <c r="G52" s="657"/>
      <c r="H52" s="535">
        <f t="shared" si="34"/>
        <v>0</v>
      </c>
      <c r="I52" s="536"/>
      <c r="J52" s="537"/>
      <c r="K52" s="565"/>
      <c r="L52" s="637"/>
      <c r="M52" s="489">
        <f t="shared" si="35"/>
        <v>0</v>
      </c>
      <c r="N52" s="490" t="e">
        <f t="shared" si="36"/>
        <v>#DIV/0!</v>
      </c>
      <c r="O52" s="502" t="e">
        <f t="shared" si="42"/>
        <v>#DIV/0!</v>
      </c>
      <c r="P52" s="502" t="e">
        <f t="shared" si="43"/>
        <v>#DIV/0!</v>
      </c>
      <c r="Q52" s="502" t="e">
        <f t="shared" si="44"/>
        <v>#DIV/0!</v>
      </c>
    </row>
    <row r="53" spans="1:17">
      <c r="A53" s="556" t="s">
        <v>82</v>
      </c>
      <c r="B53" s="481" t="s">
        <v>79</v>
      </c>
      <c r="C53" s="482" t="s">
        <v>68</v>
      </c>
      <c r="D53" s="561">
        <f>D18*'Таб.2 Пр.5 Справочник'!$B$24</f>
        <v>0</v>
      </c>
      <c r="E53" s="573"/>
      <c r="F53" s="574"/>
      <c r="G53" s="662">
        <f>$G$16</f>
        <v>0</v>
      </c>
      <c r="H53" s="489">
        <f t="shared" si="34"/>
        <v>0</v>
      </c>
      <c r="I53" s="562">
        <f>I18*'Таб.2 Пр.5 Справочник'!$B$25</f>
        <v>0</v>
      </c>
      <c r="J53" s="563">
        <f>J18*'Таб.2 Пр.5 Справочник'!$B$26</f>
        <v>0</v>
      </c>
      <c r="K53" s="489">
        <f>K18*'Таб.2 Пр.5 Справочник'!$B$26</f>
        <v>0</v>
      </c>
      <c r="L53" s="489"/>
      <c r="M53" s="489">
        <f t="shared" si="35"/>
        <v>0</v>
      </c>
      <c r="N53" s="490" t="e">
        <f t="shared" si="36"/>
        <v>#DIV/0!</v>
      </c>
      <c r="O53" s="529" t="e">
        <f>O18*'Таб.2 Пр.5 Справочник'!$B$26</f>
        <v>#DIV/0!</v>
      </c>
      <c r="P53" s="529" t="e">
        <f>P18*'Таб.2 Пр.5 Справочник'!$B$26</f>
        <v>#DIV/0!</v>
      </c>
      <c r="Q53" s="529" t="e">
        <f>Q18*'Таб.2 Пр.5 Справочник'!$B$26</f>
        <v>#DIV/0!</v>
      </c>
    </row>
    <row r="54" spans="1:17" ht="31.5">
      <c r="A54" s="556" t="s">
        <v>84</v>
      </c>
      <c r="B54" s="481" t="s">
        <v>81</v>
      </c>
      <c r="C54" s="482" t="s">
        <v>68</v>
      </c>
      <c r="D54" s="557"/>
      <c r="E54" s="534"/>
      <c r="F54" s="534"/>
      <c r="G54" s="657"/>
      <c r="H54" s="535">
        <f t="shared" si="34"/>
        <v>0</v>
      </c>
      <c r="I54" s="536"/>
      <c r="J54" s="537"/>
      <c r="K54" s="534"/>
      <c r="L54" s="534"/>
      <c r="M54" s="489">
        <f t="shared" si="35"/>
        <v>0</v>
      </c>
      <c r="N54" s="490" t="e">
        <f t="shared" si="36"/>
        <v>#DIV/0!</v>
      </c>
      <c r="O54" s="502" t="e">
        <f t="shared" ref="O54:O68" si="47">K54*$O$13</f>
        <v>#DIV/0!</v>
      </c>
      <c r="P54" s="502" t="e">
        <f t="shared" ref="P54:P68" si="48">O54*$P$13</f>
        <v>#DIV/0!</v>
      </c>
      <c r="Q54" s="502" t="e">
        <f t="shared" ref="Q54:Q68" si="49">P54*$Q$13</f>
        <v>#DIV/0!</v>
      </c>
    </row>
    <row r="55" spans="1:17">
      <c r="A55" s="556" t="s">
        <v>86</v>
      </c>
      <c r="B55" s="481" t="s">
        <v>83</v>
      </c>
      <c r="C55" s="482" t="s">
        <v>68</v>
      </c>
      <c r="D55" s="557"/>
      <c r="E55" s="534"/>
      <c r="F55" s="534"/>
      <c r="G55" s="657"/>
      <c r="H55" s="535">
        <f t="shared" si="34"/>
        <v>0</v>
      </c>
      <c r="I55" s="536"/>
      <c r="J55" s="537"/>
      <c r="K55" s="534"/>
      <c r="L55" s="637"/>
      <c r="M55" s="489">
        <f t="shared" si="35"/>
        <v>0</v>
      </c>
      <c r="N55" s="490" t="e">
        <f t="shared" si="36"/>
        <v>#DIV/0!</v>
      </c>
      <c r="O55" s="502" t="e">
        <f t="shared" si="47"/>
        <v>#DIV/0!</v>
      </c>
      <c r="P55" s="502" t="e">
        <f t="shared" si="48"/>
        <v>#DIV/0!</v>
      </c>
      <c r="Q55" s="502" t="e">
        <f t="shared" si="49"/>
        <v>#DIV/0!</v>
      </c>
    </row>
    <row r="56" spans="1:17" ht="31.5">
      <c r="A56" s="556" t="s">
        <v>92</v>
      </c>
      <c r="B56" s="481" t="s">
        <v>85</v>
      </c>
      <c r="C56" s="482" t="s">
        <v>68</v>
      </c>
      <c r="D56" s="557"/>
      <c r="E56" s="534"/>
      <c r="F56" s="534"/>
      <c r="G56" s="657"/>
      <c r="H56" s="535">
        <f t="shared" si="34"/>
        <v>0</v>
      </c>
      <c r="I56" s="536"/>
      <c r="J56" s="681">
        <f>'Таб.12 Пр.5 Вып до 15 кВт'!E26+'Таб.13 Пр.5 Вып до 150 кВт'!E21</f>
        <v>0</v>
      </c>
      <c r="K56" s="534"/>
      <c r="L56" s="534"/>
      <c r="M56" s="489">
        <f t="shared" si="35"/>
        <v>0</v>
      </c>
      <c r="N56" s="490" t="e">
        <f t="shared" si="36"/>
        <v>#DIV/0!</v>
      </c>
      <c r="O56" s="502" t="e">
        <f t="shared" si="47"/>
        <v>#DIV/0!</v>
      </c>
      <c r="P56" s="502" t="e">
        <f t="shared" si="48"/>
        <v>#DIV/0!</v>
      </c>
      <c r="Q56" s="502" t="e">
        <f t="shared" si="49"/>
        <v>#DIV/0!</v>
      </c>
    </row>
    <row r="57" spans="1:17">
      <c r="A57" s="556" t="s">
        <v>105</v>
      </c>
      <c r="B57" s="481" t="s">
        <v>87</v>
      </c>
      <c r="C57" s="482" t="s">
        <v>68</v>
      </c>
      <c r="D57" s="561">
        <f>SUM(D58:D62)</f>
        <v>0</v>
      </c>
      <c r="E57" s="561">
        <f>SUM(E58:E62)</f>
        <v>0</v>
      </c>
      <c r="F57" s="563">
        <f>SUM(F58:F62)</f>
        <v>0</v>
      </c>
      <c r="G57" s="663">
        <f>$G$16</f>
        <v>0</v>
      </c>
      <c r="H57" s="535">
        <f t="shared" si="34"/>
        <v>0</v>
      </c>
      <c r="I57" s="561">
        <f t="shared" ref="I57:K57" si="50">SUM(I58:I62)</f>
        <v>0</v>
      </c>
      <c r="J57" s="561">
        <f t="shared" si="50"/>
        <v>0</v>
      </c>
      <c r="K57" s="561">
        <f t="shared" si="50"/>
        <v>0</v>
      </c>
      <c r="L57" s="649"/>
      <c r="M57" s="489">
        <f t="shared" si="35"/>
        <v>0</v>
      </c>
      <c r="N57" s="490" t="e">
        <f t="shared" si="36"/>
        <v>#DIV/0!</v>
      </c>
      <c r="O57" s="561" t="e">
        <f t="shared" ref="O57:Q57" si="51">SUM(O58:O62)</f>
        <v>#DIV/0!</v>
      </c>
      <c r="P57" s="561" t="e">
        <f t="shared" si="51"/>
        <v>#DIV/0!</v>
      </c>
      <c r="Q57" s="561" t="e">
        <f t="shared" si="51"/>
        <v>#DIV/0!</v>
      </c>
    </row>
    <row r="58" spans="1:17" s="572" customFormat="1">
      <c r="A58" s="530" t="s">
        <v>106</v>
      </c>
      <c r="B58" s="538" t="s">
        <v>88</v>
      </c>
      <c r="C58" s="532" t="s">
        <v>68</v>
      </c>
      <c r="D58" s="564"/>
      <c r="E58" s="565"/>
      <c r="F58" s="565"/>
      <c r="G58" s="638"/>
      <c r="H58" s="566">
        <f t="shared" si="34"/>
        <v>0</v>
      </c>
      <c r="I58" s="567"/>
      <c r="J58" s="568"/>
      <c r="K58" s="565"/>
      <c r="L58" s="565"/>
      <c r="M58" s="569">
        <f t="shared" si="35"/>
        <v>0</v>
      </c>
      <c r="N58" s="570" t="e">
        <f t="shared" si="36"/>
        <v>#DIV/0!</v>
      </c>
      <c r="O58" s="571" t="e">
        <f t="shared" si="47"/>
        <v>#DIV/0!</v>
      </c>
      <c r="P58" s="571" t="e">
        <f t="shared" si="48"/>
        <v>#DIV/0!</v>
      </c>
      <c r="Q58" s="571" t="e">
        <f t="shared" si="49"/>
        <v>#DIV/0!</v>
      </c>
    </row>
    <row r="59" spans="1:17" s="572" customFormat="1">
      <c r="A59" s="530" t="s">
        <v>107</v>
      </c>
      <c r="B59" s="538" t="s">
        <v>89</v>
      </c>
      <c r="C59" s="532" t="s">
        <v>68</v>
      </c>
      <c r="D59" s="564"/>
      <c r="E59" s="565"/>
      <c r="F59" s="565"/>
      <c r="G59" s="638"/>
      <c r="H59" s="566">
        <f t="shared" si="34"/>
        <v>0</v>
      </c>
      <c r="I59" s="567"/>
      <c r="J59" s="568"/>
      <c r="K59" s="565"/>
      <c r="L59" s="565"/>
      <c r="M59" s="569">
        <f t="shared" si="35"/>
        <v>0</v>
      </c>
      <c r="N59" s="570" t="e">
        <f t="shared" si="36"/>
        <v>#DIV/0!</v>
      </c>
      <c r="O59" s="571" t="e">
        <f t="shared" si="47"/>
        <v>#DIV/0!</v>
      </c>
      <c r="P59" s="571" t="e">
        <f t="shared" si="48"/>
        <v>#DIV/0!</v>
      </c>
      <c r="Q59" s="571" t="e">
        <f t="shared" si="49"/>
        <v>#DIV/0!</v>
      </c>
    </row>
    <row r="60" spans="1:17" s="572" customFormat="1">
      <c r="A60" s="530" t="s">
        <v>108</v>
      </c>
      <c r="B60" s="538" t="s">
        <v>90</v>
      </c>
      <c r="C60" s="532" t="s">
        <v>68</v>
      </c>
      <c r="D60" s="564"/>
      <c r="E60" s="565"/>
      <c r="F60" s="565"/>
      <c r="G60" s="638"/>
      <c r="H60" s="566">
        <f t="shared" si="34"/>
        <v>0</v>
      </c>
      <c r="I60" s="567"/>
      <c r="J60" s="568"/>
      <c r="K60" s="565"/>
      <c r="L60" s="565"/>
      <c r="M60" s="569">
        <f t="shared" si="35"/>
        <v>0</v>
      </c>
      <c r="N60" s="570" t="e">
        <f t="shared" si="36"/>
        <v>#DIV/0!</v>
      </c>
      <c r="O60" s="571" t="e">
        <f t="shared" si="47"/>
        <v>#DIV/0!</v>
      </c>
      <c r="P60" s="571" t="e">
        <f t="shared" si="48"/>
        <v>#DIV/0!</v>
      </c>
      <c r="Q60" s="571" t="e">
        <f t="shared" si="49"/>
        <v>#DIV/0!</v>
      </c>
    </row>
    <row r="61" spans="1:17" s="572" customFormat="1">
      <c r="A61" s="530" t="s">
        <v>109</v>
      </c>
      <c r="B61" s="538" t="s">
        <v>91</v>
      </c>
      <c r="C61" s="532" t="s">
        <v>68</v>
      </c>
      <c r="D61" s="564"/>
      <c r="E61" s="565"/>
      <c r="F61" s="565"/>
      <c r="G61" s="638"/>
      <c r="H61" s="566">
        <f t="shared" si="34"/>
        <v>0</v>
      </c>
      <c r="I61" s="567"/>
      <c r="J61" s="568"/>
      <c r="K61" s="565"/>
      <c r="L61" s="565"/>
      <c r="M61" s="569">
        <f t="shared" si="35"/>
        <v>0</v>
      </c>
      <c r="N61" s="570" t="e">
        <f t="shared" si="36"/>
        <v>#DIV/0!</v>
      </c>
      <c r="O61" s="571" t="e">
        <f t="shared" si="47"/>
        <v>#DIV/0!</v>
      </c>
      <c r="P61" s="571" t="e">
        <f t="shared" si="48"/>
        <v>#DIV/0!</v>
      </c>
      <c r="Q61" s="571" t="e">
        <f t="shared" si="49"/>
        <v>#DIV/0!</v>
      </c>
    </row>
    <row r="62" spans="1:17" s="572" customFormat="1">
      <c r="A62" s="530" t="s">
        <v>110</v>
      </c>
      <c r="B62" s="538" t="s">
        <v>96</v>
      </c>
      <c r="C62" s="532" t="s">
        <v>68</v>
      </c>
      <c r="D62" s="564"/>
      <c r="E62" s="565"/>
      <c r="F62" s="565"/>
      <c r="G62" s="638"/>
      <c r="H62" s="566">
        <f t="shared" si="34"/>
        <v>0</v>
      </c>
      <c r="I62" s="567"/>
      <c r="J62" s="568"/>
      <c r="K62" s="565"/>
      <c r="L62" s="638"/>
      <c r="M62" s="569">
        <f t="shared" si="35"/>
        <v>0</v>
      </c>
      <c r="N62" s="570" t="e">
        <f t="shared" si="36"/>
        <v>#DIV/0!</v>
      </c>
      <c r="O62" s="571" t="e">
        <f t="shared" si="47"/>
        <v>#DIV/0!</v>
      </c>
      <c r="P62" s="571" t="e">
        <f t="shared" si="48"/>
        <v>#DIV/0!</v>
      </c>
      <c r="Q62" s="571" t="e">
        <f t="shared" si="49"/>
        <v>#DIV/0!</v>
      </c>
    </row>
    <row r="63" spans="1:17">
      <c r="A63" s="556" t="s">
        <v>111</v>
      </c>
      <c r="B63" s="481" t="s">
        <v>93</v>
      </c>
      <c r="C63" s="482" t="s">
        <v>68</v>
      </c>
      <c r="D63" s="561">
        <f>SUM(D64:D68)</f>
        <v>0</v>
      </c>
      <c r="E63" s="561">
        <f>SUM(E64:E68)</f>
        <v>0</v>
      </c>
      <c r="F63" s="563">
        <f>SUM(F64:F68)</f>
        <v>0</v>
      </c>
      <c r="G63" s="663">
        <f>$G$16</f>
        <v>0</v>
      </c>
      <c r="H63" s="535">
        <f t="shared" si="34"/>
        <v>0</v>
      </c>
      <c r="I63" s="561">
        <f t="shared" ref="I63:K63" si="52">SUM(I64:I68)</f>
        <v>0</v>
      </c>
      <c r="J63" s="561">
        <f t="shared" si="52"/>
        <v>0</v>
      </c>
      <c r="K63" s="561">
        <f t="shared" si="52"/>
        <v>0</v>
      </c>
      <c r="L63" s="563"/>
      <c r="M63" s="489">
        <f t="shared" si="35"/>
        <v>0</v>
      </c>
      <c r="N63" s="490" t="e">
        <f t="shared" si="36"/>
        <v>#DIV/0!</v>
      </c>
      <c r="O63" s="561" t="e">
        <f t="shared" ref="O63:Q63" si="53">SUM(O64:O68)</f>
        <v>#DIV/0!</v>
      </c>
      <c r="P63" s="561" t="e">
        <f t="shared" si="53"/>
        <v>#DIV/0!</v>
      </c>
      <c r="Q63" s="561" t="e">
        <f t="shared" si="53"/>
        <v>#DIV/0!</v>
      </c>
    </row>
    <row r="64" spans="1:17" s="572" customFormat="1">
      <c r="A64" s="530" t="s">
        <v>112</v>
      </c>
      <c r="B64" s="538" t="s">
        <v>88</v>
      </c>
      <c r="C64" s="532" t="s">
        <v>68</v>
      </c>
      <c r="D64" s="564"/>
      <c r="E64" s="565"/>
      <c r="F64" s="565"/>
      <c r="G64" s="638"/>
      <c r="H64" s="566">
        <f t="shared" si="34"/>
        <v>0</v>
      </c>
      <c r="I64" s="567"/>
      <c r="J64" s="568"/>
      <c r="K64" s="565"/>
      <c r="L64" s="565"/>
      <c r="M64" s="569">
        <f t="shared" si="35"/>
        <v>0</v>
      </c>
      <c r="N64" s="570" t="e">
        <f t="shared" si="36"/>
        <v>#DIV/0!</v>
      </c>
      <c r="O64" s="571" t="e">
        <f t="shared" si="47"/>
        <v>#DIV/0!</v>
      </c>
      <c r="P64" s="571" t="e">
        <f t="shared" si="48"/>
        <v>#DIV/0!</v>
      </c>
      <c r="Q64" s="571" t="e">
        <f t="shared" si="49"/>
        <v>#DIV/0!</v>
      </c>
    </row>
    <row r="65" spans="1:17" s="572" customFormat="1">
      <c r="A65" s="530" t="s">
        <v>113</v>
      </c>
      <c r="B65" s="538" t="s">
        <v>89</v>
      </c>
      <c r="C65" s="532" t="s">
        <v>68</v>
      </c>
      <c r="D65" s="564"/>
      <c r="E65" s="565"/>
      <c r="F65" s="565"/>
      <c r="G65" s="638"/>
      <c r="H65" s="566">
        <f t="shared" si="34"/>
        <v>0</v>
      </c>
      <c r="I65" s="567"/>
      <c r="J65" s="568"/>
      <c r="K65" s="565"/>
      <c r="L65" s="565"/>
      <c r="M65" s="569">
        <f t="shared" si="35"/>
        <v>0</v>
      </c>
      <c r="N65" s="570" t="e">
        <f t="shared" si="36"/>
        <v>#DIV/0!</v>
      </c>
      <c r="O65" s="571" t="e">
        <f t="shared" si="47"/>
        <v>#DIV/0!</v>
      </c>
      <c r="P65" s="571" t="e">
        <f t="shared" si="48"/>
        <v>#DIV/0!</v>
      </c>
      <c r="Q65" s="571" t="e">
        <f t="shared" si="49"/>
        <v>#DIV/0!</v>
      </c>
    </row>
    <row r="66" spans="1:17" s="572" customFormat="1">
      <c r="A66" s="530" t="s">
        <v>114</v>
      </c>
      <c r="B66" s="538" t="s">
        <v>90</v>
      </c>
      <c r="C66" s="532" t="s">
        <v>68</v>
      </c>
      <c r="D66" s="564"/>
      <c r="E66" s="565"/>
      <c r="F66" s="565"/>
      <c r="G66" s="638"/>
      <c r="H66" s="566">
        <f t="shared" si="34"/>
        <v>0</v>
      </c>
      <c r="I66" s="567"/>
      <c r="J66" s="568"/>
      <c r="K66" s="565"/>
      <c r="L66" s="565"/>
      <c r="M66" s="569">
        <f t="shared" si="35"/>
        <v>0</v>
      </c>
      <c r="N66" s="570" t="e">
        <f t="shared" si="36"/>
        <v>#DIV/0!</v>
      </c>
      <c r="O66" s="571" t="e">
        <f t="shared" si="47"/>
        <v>#DIV/0!</v>
      </c>
      <c r="P66" s="571" t="e">
        <f t="shared" si="48"/>
        <v>#DIV/0!</v>
      </c>
      <c r="Q66" s="571" t="e">
        <f t="shared" si="49"/>
        <v>#DIV/0!</v>
      </c>
    </row>
    <row r="67" spans="1:17" s="572" customFormat="1">
      <c r="A67" s="530" t="s">
        <v>115</v>
      </c>
      <c r="B67" s="538" t="s">
        <v>91</v>
      </c>
      <c r="C67" s="532" t="s">
        <v>68</v>
      </c>
      <c r="D67" s="564"/>
      <c r="E67" s="565"/>
      <c r="F67" s="565"/>
      <c r="G67" s="638"/>
      <c r="H67" s="566">
        <f t="shared" si="34"/>
        <v>0</v>
      </c>
      <c r="I67" s="567"/>
      <c r="J67" s="568"/>
      <c r="K67" s="565"/>
      <c r="L67" s="565"/>
      <c r="M67" s="569">
        <f t="shared" si="35"/>
        <v>0</v>
      </c>
      <c r="N67" s="570" t="e">
        <f t="shared" si="36"/>
        <v>#DIV/0!</v>
      </c>
      <c r="O67" s="571" t="e">
        <f t="shared" si="47"/>
        <v>#DIV/0!</v>
      </c>
      <c r="P67" s="571" t="e">
        <f t="shared" si="48"/>
        <v>#DIV/0!</v>
      </c>
      <c r="Q67" s="571" t="e">
        <f t="shared" si="49"/>
        <v>#DIV/0!</v>
      </c>
    </row>
    <row r="68" spans="1:17" s="572" customFormat="1">
      <c r="A68" s="530" t="s">
        <v>116</v>
      </c>
      <c r="B68" s="538" t="s">
        <v>96</v>
      </c>
      <c r="C68" s="532" t="s">
        <v>68</v>
      </c>
      <c r="D68" s="564"/>
      <c r="E68" s="565"/>
      <c r="F68" s="565"/>
      <c r="G68" s="638"/>
      <c r="H68" s="566">
        <f t="shared" si="34"/>
        <v>0</v>
      </c>
      <c r="I68" s="567"/>
      <c r="J68" s="568"/>
      <c r="K68" s="565"/>
      <c r="L68" s="565"/>
      <c r="M68" s="569">
        <f t="shared" si="35"/>
        <v>0</v>
      </c>
      <c r="N68" s="570" t="e">
        <f t="shared" si="36"/>
        <v>#DIV/0!</v>
      </c>
      <c r="O68" s="571" t="e">
        <f t="shared" si="47"/>
        <v>#DIV/0!</v>
      </c>
      <c r="P68" s="571" t="e">
        <f t="shared" si="48"/>
        <v>#DIV/0!</v>
      </c>
      <c r="Q68" s="571" t="e">
        <f t="shared" si="49"/>
        <v>#DIV/0!</v>
      </c>
    </row>
    <row r="69" spans="1:17">
      <c r="A69" s="916" t="s">
        <v>94</v>
      </c>
      <c r="B69" s="917"/>
      <c r="C69" s="482" t="s">
        <v>68</v>
      </c>
      <c r="D69" s="503" t="e">
        <f>D63/(D78-SUM(D63,D55,D43))</f>
        <v>#DIV/0!</v>
      </c>
      <c r="E69" s="504" t="e">
        <f t="shared" ref="E69:K69" si="54">E63/(E78-SUM(E63,E55,E43))</f>
        <v>#DIV/0!</v>
      </c>
      <c r="F69" s="504" t="e">
        <f t="shared" ref="F69" si="55">F63/(F78-SUM(F63,F55,F43))</f>
        <v>#DIV/0!</v>
      </c>
      <c r="G69" s="654"/>
      <c r="H69" s="575" t="e">
        <f t="shared" si="34"/>
        <v>#DIV/0!</v>
      </c>
      <c r="I69" s="576" t="e">
        <f t="shared" si="54"/>
        <v>#DIV/0!</v>
      </c>
      <c r="J69" s="577" t="e">
        <f>J63/(J78-SUM(J63,J55,J43))</f>
        <v>#DIV/0!</v>
      </c>
      <c r="K69" s="504" t="e">
        <f t="shared" si="54"/>
        <v>#DIV/0!</v>
      </c>
      <c r="L69" s="504"/>
      <c r="M69" s="575" t="e">
        <f t="shared" si="35"/>
        <v>#DIV/0!</v>
      </c>
      <c r="N69" s="578" t="e">
        <f t="shared" si="36"/>
        <v>#DIV/0!</v>
      </c>
      <c r="O69" s="509" t="e">
        <f t="shared" ref="O69:Q69" si="56">O63/(O78-SUM(O63,O55,O43))</f>
        <v>#DIV/0!</v>
      </c>
      <c r="P69" s="509" t="e">
        <f t="shared" si="56"/>
        <v>#DIV/0!</v>
      </c>
      <c r="Q69" s="509" t="e">
        <f t="shared" si="56"/>
        <v>#DIV/0!</v>
      </c>
    </row>
    <row r="70" spans="1:17" s="586" customFormat="1" ht="16.5" thickBot="1">
      <c r="A70" s="918" t="s">
        <v>95</v>
      </c>
      <c r="B70" s="919"/>
      <c r="C70" s="579" t="s">
        <v>68</v>
      </c>
      <c r="D70" s="580">
        <f>SUM(D40:D44,D53:D57,D63)</f>
        <v>0</v>
      </c>
      <c r="E70" s="581">
        <f t="shared" ref="E70:K70" si="57">SUM(E40:E44,E53:E57,E63)</f>
        <v>0</v>
      </c>
      <c r="F70" s="581">
        <f t="shared" ref="F70" si="58">SUM(F40:F44,F53:F57,F63)</f>
        <v>0</v>
      </c>
      <c r="G70" s="664"/>
      <c r="H70" s="581">
        <f t="shared" si="34"/>
        <v>0</v>
      </c>
      <c r="I70" s="582">
        <f t="shared" si="57"/>
        <v>0</v>
      </c>
      <c r="J70" s="583">
        <f t="shared" si="57"/>
        <v>0</v>
      </c>
      <c r="K70" s="581">
        <f t="shared" si="57"/>
        <v>0</v>
      </c>
      <c r="L70" s="581"/>
      <c r="M70" s="581">
        <f t="shared" si="35"/>
        <v>0</v>
      </c>
      <c r="N70" s="584" t="e">
        <f t="shared" si="36"/>
        <v>#DIV/0!</v>
      </c>
      <c r="O70" s="585" t="e">
        <f t="shared" ref="O70:Q70" si="59">SUM(O40:O44,O53:O57,O63)</f>
        <v>#DIV/0!</v>
      </c>
      <c r="P70" s="585" t="e">
        <f t="shared" si="59"/>
        <v>#DIV/0!</v>
      </c>
      <c r="Q70" s="585" t="e">
        <f t="shared" si="59"/>
        <v>#DIV/0!</v>
      </c>
    </row>
    <row r="71" spans="1:17">
      <c r="A71" s="933" t="s">
        <v>119</v>
      </c>
      <c r="B71" s="934"/>
      <c r="C71" s="934"/>
      <c r="D71" s="934"/>
      <c r="E71" s="934"/>
      <c r="F71" s="934"/>
      <c r="G71" s="934"/>
      <c r="H71" s="934"/>
      <c r="I71" s="934"/>
      <c r="J71" s="934"/>
      <c r="K71" s="934"/>
      <c r="L71" s="934"/>
      <c r="M71" s="934"/>
      <c r="N71" s="934"/>
      <c r="O71" s="934"/>
      <c r="P71" s="934"/>
      <c r="Q71" s="935"/>
    </row>
    <row r="72" spans="1:17" ht="48" thickBot="1">
      <c r="A72" s="587" t="s">
        <v>120</v>
      </c>
      <c r="B72" s="588" t="s">
        <v>121</v>
      </c>
      <c r="C72" s="515" t="s">
        <v>68</v>
      </c>
      <c r="D72" s="589"/>
      <c r="E72" s="590"/>
      <c r="F72" s="590"/>
      <c r="G72" s="665"/>
      <c r="H72" s="521">
        <f>F72-D72</f>
        <v>0</v>
      </c>
      <c r="I72" s="591"/>
      <c r="J72" s="592"/>
      <c r="K72" s="593">
        <f>'Таб.6 Пр.5 Выпадающие'!C10</f>
        <v>0</v>
      </c>
      <c r="L72" s="648"/>
      <c r="M72" s="521">
        <f t="shared" ref="M72" si="60">K72-J72</f>
        <v>0</v>
      </c>
      <c r="N72" s="522" t="e">
        <f>K72/I72-1</f>
        <v>#DIV/0!</v>
      </c>
      <c r="O72" s="594"/>
      <c r="P72" s="594"/>
      <c r="Q72" s="594"/>
    </row>
    <row r="73" spans="1:17">
      <c r="A73" s="911" t="s">
        <v>122</v>
      </c>
      <c r="B73" s="912"/>
      <c r="C73" s="912"/>
      <c r="D73" s="912"/>
      <c r="E73" s="912"/>
      <c r="F73" s="912"/>
      <c r="G73" s="912"/>
      <c r="H73" s="912"/>
      <c r="I73" s="912"/>
      <c r="J73" s="912"/>
      <c r="K73" s="912"/>
      <c r="L73" s="912"/>
      <c r="M73" s="912"/>
      <c r="N73" s="912"/>
      <c r="O73" s="912"/>
      <c r="P73" s="912"/>
      <c r="Q73" s="913"/>
    </row>
    <row r="74" spans="1:17">
      <c r="A74" s="595" t="s">
        <v>123</v>
      </c>
      <c r="B74" s="596" t="s">
        <v>125</v>
      </c>
      <c r="C74" s="597"/>
      <c r="D74" s="557"/>
      <c r="E74" s="534"/>
      <c r="F74" s="534"/>
      <c r="G74" s="657"/>
      <c r="H74" s="535">
        <f t="shared" ref="H74:H78" si="61">F74-D74</f>
        <v>0</v>
      </c>
      <c r="I74" s="536"/>
      <c r="J74" s="537"/>
      <c r="K74" s="598">
        <f>'Таб.11 Пр.5 КНК'!B20</f>
        <v>0.02</v>
      </c>
      <c r="L74" s="598"/>
      <c r="M74" s="489">
        <f t="shared" ref="M74:M78" si="62">K74-J74</f>
        <v>0.02</v>
      </c>
      <c r="N74" s="490" t="e">
        <f t="shared" ref="N74:N78" si="63">K74/I74-1</f>
        <v>#DIV/0!</v>
      </c>
      <c r="O74" s="502">
        <v>0</v>
      </c>
      <c r="P74" s="502">
        <v>0</v>
      </c>
      <c r="Q74" s="502">
        <v>0</v>
      </c>
    </row>
    <row r="75" spans="1:17">
      <c r="A75" s="599" t="s">
        <v>124</v>
      </c>
      <c r="B75" s="596" t="str">
        <f>"НВВ "&amp;('Таб.2 Пр.5 Справочник'!B8-2)&amp;" года"</f>
        <v>НВВ -2 года</v>
      </c>
      <c r="C75" s="482" t="s">
        <v>68</v>
      </c>
      <c r="D75" s="557"/>
      <c r="E75" s="534"/>
      <c r="F75" s="534"/>
      <c r="G75" s="657"/>
      <c r="H75" s="535">
        <f t="shared" si="61"/>
        <v>0</v>
      </c>
      <c r="I75" s="536"/>
      <c r="J75" s="537"/>
      <c r="K75" s="525">
        <f>D78</f>
        <v>0</v>
      </c>
      <c r="L75" s="525"/>
      <c r="M75" s="489">
        <f t="shared" si="62"/>
        <v>0</v>
      </c>
      <c r="N75" s="490" t="e">
        <f t="shared" si="63"/>
        <v>#DIV/0!</v>
      </c>
      <c r="O75" s="502">
        <f>I78</f>
        <v>0</v>
      </c>
      <c r="P75" s="502">
        <f>K78</f>
        <v>0</v>
      </c>
      <c r="Q75" s="502" t="e">
        <f>O78*$Q$13</f>
        <v>#DIV/0!</v>
      </c>
    </row>
    <row r="76" spans="1:17" s="586" customFormat="1" ht="16.5" thickBot="1">
      <c r="A76" s="907" t="s">
        <v>126</v>
      </c>
      <c r="B76" s="908"/>
      <c r="C76" s="549" t="s">
        <v>68</v>
      </c>
      <c r="D76" s="600">
        <f>D75*D74</f>
        <v>0</v>
      </c>
      <c r="E76" s="601">
        <f t="shared" ref="E76:K76" si="64">E75*E74</f>
        <v>0</v>
      </c>
      <c r="F76" s="601">
        <f t="shared" ref="F76" si="65">F75*F74</f>
        <v>0</v>
      </c>
      <c r="G76" s="666"/>
      <c r="H76" s="601">
        <f t="shared" si="61"/>
        <v>0</v>
      </c>
      <c r="I76" s="602">
        <f t="shared" si="64"/>
        <v>0</v>
      </c>
      <c r="J76" s="603">
        <f t="shared" si="64"/>
        <v>0</v>
      </c>
      <c r="K76" s="601">
        <f t="shared" si="64"/>
        <v>0</v>
      </c>
      <c r="L76" s="601"/>
      <c r="M76" s="601">
        <f t="shared" si="62"/>
        <v>0</v>
      </c>
      <c r="N76" s="604" t="e">
        <f t="shared" si="63"/>
        <v>#DIV/0!</v>
      </c>
      <c r="O76" s="555">
        <f t="shared" ref="O76:Q76" si="66">O75*O74</f>
        <v>0</v>
      </c>
      <c r="P76" s="555">
        <f t="shared" si="66"/>
        <v>0</v>
      </c>
      <c r="Q76" s="555" t="e">
        <f t="shared" si="66"/>
        <v>#DIV/0!</v>
      </c>
    </row>
    <row r="77" spans="1:17" s="586" customFormat="1">
      <c r="A77" s="605" t="s">
        <v>127</v>
      </c>
      <c r="B77" s="606" t="s">
        <v>134</v>
      </c>
      <c r="C77" s="607" t="s">
        <v>68</v>
      </c>
      <c r="D77" s="608">
        <f>SUM(D38,D70,D72,D76)</f>
        <v>0</v>
      </c>
      <c r="E77" s="609">
        <f t="shared" ref="E77:K77" si="67">SUM(E38,E70,E72,E76)</f>
        <v>0</v>
      </c>
      <c r="F77" s="609">
        <f t="shared" ref="F77" si="68">SUM(F38,F70,F72,F76)</f>
        <v>0</v>
      </c>
      <c r="G77" s="667"/>
      <c r="H77" s="609">
        <f t="shared" si="61"/>
        <v>0</v>
      </c>
      <c r="I77" s="610">
        <f t="shared" si="67"/>
        <v>0</v>
      </c>
      <c r="J77" s="611">
        <f t="shared" si="67"/>
        <v>0</v>
      </c>
      <c r="K77" s="609">
        <f t="shared" si="67"/>
        <v>0</v>
      </c>
      <c r="L77" s="609"/>
      <c r="M77" s="609">
        <f t="shared" si="62"/>
        <v>0</v>
      </c>
      <c r="N77" s="612" t="e">
        <f t="shared" si="63"/>
        <v>#DIV/0!</v>
      </c>
      <c r="O77" s="613" t="e">
        <f t="shared" ref="O77:Q77" si="69">SUM(O38,O70,O72,O76)</f>
        <v>#DIV/0!</v>
      </c>
      <c r="P77" s="613" t="e">
        <f t="shared" si="69"/>
        <v>#DIV/0!</v>
      </c>
      <c r="Q77" s="613" t="e">
        <f t="shared" si="69"/>
        <v>#DIV/0!</v>
      </c>
    </row>
    <row r="78" spans="1:17" s="586" customFormat="1" ht="16.5" thickBot="1">
      <c r="A78" s="614" t="s">
        <v>135</v>
      </c>
      <c r="B78" s="615" t="s">
        <v>136</v>
      </c>
      <c r="C78" s="549" t="s">
        <v>68</v>
      </c>
      <c r="D78" s="600">
        <f>D77-D40</f>
        <v>0</v>
      </c>
      <c r="E78" s="601">
        <f t="shared" ref="E78:K78" si="70">E77-E40</f>
        <v>0</v>
      </c>
      <c r="F78" s="601">
        <f t="shared" ref="F78" si="71">F77-F40</f>
        <v>0</v>
      </c>
      <c r="G78" s="666"/>
      <c r="H78" s="601">
        <f t="shared" si="61"/>
        <v>0</v>
      </c>
      <c r="I78" s="602">
        <f t="shared" si="70"/>
        <v>0</v>
      </c>
      <c r="J78" s="603">
        <f t="shared" si="70"/>
        <v>0</v>
      </c>
      <c r="K78" s="601">
        <f t="shared" si="70"/>
        <v>0</v>
      </c>
      <c r="L78" s="601"/>
      <c r="M78" s="601">
        <f t="shared" si="62"/>
        <v>0</v>
      </c>
      <c r="N78" s="604" t="e">
        <f t="shared" si="63"/>
        <v>#DIV/0!</v>
      </c>
      <c r="O78" s="555" t="e">
        <f t="shared" ref="O78:Q78" si="72">O77-O40</f>
        <v>#DIV/0!</v>
      </c>
      <c r="P78" s="555" t="e">
        <f t="shared" si="72"/>
        <v>#DIV/0!</v>
      </c>
      <c r="Q78" s="555" t="e">
        <f t="shared" si="72"/>
        <v>#DIV/0!</v>
      </c>
    </row>
    <row r="79" spans="1:17">
      <c r="A79" s="911" t="s">
        <v>137</v>
      </c>
      <c r="B79" s="912"/>
      <c r="C79" s="912"/>
      <c r="D79" s="912"/>
      <c r="E79" s="912"/>
      <c r="F79" s="912"/>
      <c r="G79" s="912"/>
      <c r="H79" s="912"/>
      <c r="I79" s="912"/>
      <c r="J79" s="912"/>
      <c r="K79" s="912"/>
      <c r="L79" s="912"/>
      <c r="M79" s="912"/>
      <c r="N79" s="912"/>
      <c r="O79" s="912"/>
      <c r="P79" s="912"/>
      <c r="Q79" s="913"/>
    </row>
    <row r="80" spans="1:17">
      <c r="A80" s="599" t="s">
        <v>138</v>
      </c>
      <c r="B80" s="596" t="s">
        <v>129</v>
      </c>
      <c r="C80" s="597" t="s">
        <v>132</v>
      </c>
      <c r="D80" s="557"/>
      <c r="E80" s="534"/>
      <c r="F80" s="534"/>
      <c r="G80" s="657"/>
      <c r="H80" s="535">
        <f t="shared" ref="H80:H82" si="73">F80-D80</f>
        <v>0</v>
      </c>
      <c r="I80" s="536"/>
      <c r="J80" s="537"/>
      <c r="K80" s="534"/>
      <c r="L80" s="534"/>
      <c r="M80" s="489">
        <f t="shared" ref="M80:M82" si="74">K80-J80</f>
        <v>0</v>
      </c>
      <c r="N80" s="490" t="e">
        <f t="shared" ref="N80:N82" si="75">K80/I80-1</f>
        <v>#DIV/0!</v>
      </c>
      <c r="O80" s="502">
        <f>K80</f>
        <v>0</v>
      </c>
      <c r="P80" s="502">
        <f>O80</f>
        <v>0</v>
      </c>
      <c r="Q80" s="502">
        <f>P80</f>
        <v>0</v>
      </c>
    </row>
    <row r="81" spans="1:17">
      <c r="A81" s="599" t="s">
        <v>139</v>
      </c>
      <c r="B81" s="596" t="s">
        <v>130</v>
      </c>
      <c r="C81" s="597" t="s">
        <v>133</v>
      </c>
      <c r="D81" s="557"/>
      <c r="E81" s="534"/>
      <c r="F81" s="534"/>
      <c r="G81" s="657"/>
      <c r="H81" s="535">
        <f t="shared" si="73"/>
        <v>0</v>
      </c>
      <c r="I81" s="536"/>
      <c r="J81" s="537"/>
      <c r="K81" s="534"/>
      <c r="L81" s="637"/>
      <c r="M81" s="489">
        <f t="shared" si="74"/>
        <v>0</v>
      </c>
      <c r="N81" s="490" t="e">
        <f t="shared" si="75"/>
        <v>#DIV/0!</v>
      </c>
      <c r="O81" s="502" t="e">
        <f t="shared" ref="O81" si="76">K81*$O$13</f>
        <v>#DIV/0!</v>
      </c>
      <c r="P81" s="502" t="e">
        <f t="shared" ref="P81" si="77">O81*$P$13</f>
        <v>#DIV/0!</v>
      </c>
      <c r="Q81" s="502" t="e">
        <f t="shared" ref="Q81" si="78">P81*$Q$13</f>
        <v>#DIV/0!</v>
      </c>
    </row>
    <row r="82" spans="1:17" s="586" customFormat="1" ht="16.5" thickBot="1">
      <c r="A82" s="616" t="s">
        <v>566</v>
      </c>
      <c r="B82" s="617" t="s">
        <v>131</v>
      </c>
      <c r="C82" s="549" t="s">
        <v>68</v>
      </c>
      <c r="D82" s="600">
        <f>D80*D81</f>
        <v>0</v>
      </c>
      <c r="E82" s="601">
        <f t="shared" ref="E82:K82" si="79">E80*E81</f>
        <v>0</v>
      </c>
      <c r="F82" s="601">
        <f t="shared" si="79"/>
        <v>0</v>
      </c>
      <c r="G82" s="666"/>
      <c r="H82" s="601">
        <f t="shared" si="73"/>
        <v>0</v>
      </c>
      <c r="I82" s="602">
        <f t="shared" si="79"/>
        <v>0</v>
      </c>
      <c r="J82" s="603">
        <f t="shared" si="79"/>
        <v>0</v>
      </c>
      <c r="K82" s="601">
        <f t="shared" si="79"/>
        <v>0</v>
      </c>
      <c r="L82" s="601"/>
      <c r="M82" s="601">
        <f t="shared" si="74"/>
        <v>0</v>
      </c>
      <c r="N82" s="604" t="e">
        <f t="shared" si="75"/>
        <v>#DIV/0!</v>
      </c>
      <c r="O82" s="555" t="e">
        <f t="shared" ref="O82:Q82" si="80">O80*O81</f>
        <v>#DIV/0!</v>
      </c>
      <c r="P82" s="555" t="e">
        <f t="shared" si="80"/>
        <v>#DIV/0!</v>
      </c>
      <c r="Q82" s="555" t="e">
        <f t="shared" si="80"/>
        <v>#DIV/0!</v>
      </c>
    </row>
    <row r="83" spans="1:17" s="586" customFormat="1">
      <c r="A83" s="911" t="s">
        <v>175</v>
      </c>
      <c r="B83" s="912"/>
      <c r="C83" s="912"/>
      <c r="D83" s="912"/>
      <c r="E83" s="912"/>
      <c r="F83" s="912"/>
      <c r="G83" s="912"/>
      <c r="H83" s="912"/>
      <c r="I83" s="912"/>
      <c r="J83" s="912"/>
      <c r="K83" s="912"/>
      <c r="L83" s="912"/>
      <c r="M83" s="912"/>
      <c r="N83" s="912"/>
      <c r="O83" s="912"/>
      <c r="P83" s="912"/>
      <c r="Q83" s="913"/>
    </row>
    <row r="84" spans="1:17" s="586" customFormat="1">
      <c r="A84" s="599" t="s">
        <v>179</v>
      </c>
      <c r="B84" s="596" t="s">
        <v>180</v>
      </c>
      <c r="C84" s="597" t="s">
        <v>152</v>
      </c>
      <c r="D84" s="557"/>
      <c r="E84" s="534"/>
      <c r="F84" s="534"/>
      <c r="G84" s="657"/>
      <c r="H84" s="535">
        <f t="shared" ref="H84:H87" si="81">F84-D84</f>
        <v>0</v>
      </c>
      <c r="I84" s="536"/>
      <c r="J84" s="536"/>
      <c r="K84" s="559">
        <f>Таблица1[[#Totals],[Сумма, 
тыс. руб.]]</f>
        <v>0</v>
      </c>
      <c r="L84" s="559"/>
      <c r="M84" s="489">
        <f t="shared" ref="M84:M87" si="82">K84-J84</f>
        <v>0</v>
      </c>
      <c r="N84" s="490" t="e">
        <f t="shared" ref="N84:N85" si="83">K84/I84-1</f>
        <v>#DIV/0!</v>
      </c>
      <c r="O84" s="502" t="e">
        <f t="shared" ref="O84" si="84">K84*$O$13</f>
        <v>#DIV/0!</v>
      </c>
      <c r="P84" s="502" t="e">
        <f t="shared" ref="P84" si="85">O84*$P$13</f>
        <v>#DIV/0!</v>
      </c>
      <c r="Q84" s="502" t="e">
        <f t="shared" ref="Q84" si="86">P84*$Q$13</f>
        <v>#DIV/0!</v>
      </c>
    </row>
    <row r="85" spans="1:17" s="586" customFormat="1" ht="32.25" thickBot="1">
      <c r="A85" s="618" t="s">
        <v>567</v>
      </c>
      <c r="B85" s="619" t="s">
        <v>176</v>
      </c>
      <c r="C85" s="549" t="s">
        <v>68</v>
      </c>
      <c r="D85" s="600">
        <f>D84</f>
        <v>0</v>
      </c>
      <c r="E85" s="601">
        <f t="shared" ref="E85:Q85" si="87">E84</f>
        <v>0</v>
      </c>
      <c r="F85" s="601">
        <f t="shared" ref="F85" si="88">F84</f>
        <v>0</v>
      </c>
      <c r="G85" s="666"/>
      <c r="H85" s="601">
        <f t="shared" si="81"/>
        <v>0</v>
      </c>
      <c r="I85" s="602">
        <f t="shared" si="87"/>
        <v>0</v>
      </c>
      <c r="J85" s="603">
        <f t="shared" si="87"/>
        <v>0</v>
      </c>
      <c r="K85" s="601">
        <f t="shared" si="87"/>
        <v>0</v>
      </c>
      <c r="L85" s="601"/>
      <c r="M85" s="601">
        <f t="shared" si="82"/>
        <v>0</v>
      </c>
      <c r="N85" s="604" t="e">
        <f t="shared" si="83"/>
        <v>#DIV/0!</v>
      </c>
      <c r="O85" s="555" t="e">
        <f t="shared" si="87"/>
        <v>#DIV/0!</v>
      </c>
      <c r="P85" s="555" t="e">
        <f t="shared" si="87"/>
        <v>#DIV/0!</v>
      </c>
      <c r="Q85" s="555" t="e">
        <f t="shared" si="87"/>
        <v>#DIV/0!</v>
      </c>
    </row>
    <row r="86" spans="1:17" s="586" customFormat="1">
      <c r="A86" s="620" t="s">
        <v>140</v>
      </c>
      <c r="B86" s="621" t="s">
        <v>128</v>
      </c>
      <c r="C86" s="607" t="s">
        <v>68</v>
      </c>
      <c r="D86" s="608">
        <f>SUM(D82,D77,D85)</f>
        <v>0</v>
      </c>
      <c r="E86" s="609">
        <f>SUM(E82,E77,E85)</f>
        <v>0</v>
      </c>
      <c r="F86" s="609">
        <f>SUM(F82,F77,F85)</f>
        <v>0</v>
      </c>
      <c r="G86" s="667"/>
      <c r="H86" s="609">
        <f t="shared" si="81"/>
        <v>0</v>
      </c>
      <c r="I86" s="610">
        <f>SUM(I82,I77,I85)</f>
        <v>0</v>
      </c>
      <c r="J86" s="611">
        <f t="shared" ref="J86:K86" si="89">SUM(J82,J77,J85)</f>
        <v>0</v>
      </c>
      <c r="K86" s="609">
        <f t="shared" si="89"/>
        <v>0</v>
      </c>
      <c r="L86" s="609"/>
      <c r="M86" s="609">
        <f t="shared" si="82"/>
        <v>0</v>
      </c>
      <c r="N86" s="612" t="e">
        <f>K86/I86-1</f>
        <v>#DIV/0!</v>
      </c>
      <c r="O86" s="613" t="e">
        <f t="shared" ref="O86:Q86" si="90">SUM(O82,O77,O85)</f>
        <v>#DIV/0!</v>
      </c>
      <c r="P86" s="613" t="e">
        <f t="shared" si="90"/>
        <v>#DIV/0!</v>
      </c>
      <c r="Q86" s="613" t="e">
        <f t="shared" si="90"/>
        <v>#DIV/0!</v>
      </c>
    </row>
    <row r="87" spans="1:17" s="586" customFormat="1" ht="16.5" thickBot="1">
      <c r="A87" s="622" t="s">
        <v>469</v>
      </c>
      <c r="B87" s="623" t="s">
        <v>141</v>
      </c>
      <c r="C87" s="549" t="s">
        <v>68</v>
      </c>
      <c r="D87" s="600">
        <f>SUM(D78,D82,D85)</f>
        <v>0</v>
      </c>
      <c r="E87" s="601">
        <f>SUM(E78,E82,E85)</f>
        <v>0</v>
      </c>
      <c r="F87" s="601">
        <f>SUM(F78,F82,F85)</f>
        <v>0</v>
      </c>
      <c r="G87" s="666"/>
      <c r="H87" s="601">
        <f t="shared" si="81"/>
        <v>0</v>
      </c>
      <c r="I87" s="602">
        <f>SUM(I78,I82,I85)</f>
        <v>0</v>
      </c>
      <c r="J87" s="603">
        <f t="shared" ref="J87:K87" si="91">SUM(J78,J82,J85)</f>
        <v>0</v>
      </c>
      <c r="K87" s="601">
        <f t="shared" si="91"/>
        <v>0</v>
      </c>
      <c r="L87" s="601"/>
      <c r="M87" s="601">
        <f t="shared" si="82"/>
        <v>0</v>
      </c>
      <c r="N87" s="604" t="e">
        <f>K87/I87-1</f>
        <v>#DIV/0!</v>
      </c>
      <c r="O87" s="555" t="e">
        <f t="shared" ref="O87:Q87" si="92">SUM(O78,O82,O85)</f>
        <v>#DIV/0!</v>
      </c>
      <c r="P87" s="555" t="e">
        <f t="shared" si="92"/>
        <v>#DIV/0!</v>
      </c>
      <c r="Q87" s="555" t="e">
        <f t="shared" si="92"/>
        <v>#DIV/0!</v>
      </c>
    </row>
    <row r="88" spans="1:17">
      <c r="K88" s="669"/>
    </row>
    <row r="89" spans="1:17">
      <c r="I89" s="625"/>
      <c r="J89" s="625"/>
    </row>
  </sheetData>
  <sheetProtection algorithmName="SHA-512" hashValue="jkAuMIR9yC5eS0QtPUdM8cEpgJ6DCr9tF2rjl/xZbkDzUoMOJmv5lv8reExyLwyeiFpYkdTh+1s/AsXyL4TzhQ==" saltValue="sqc2qe/D5U1nA++UmEeDIQ==" spinCount="100000" sheet="1" objects="1"/>
  <mergeCells count="21">
    <mergeCell ref="A83:Q83"/>
    <mergeCell ref="A7:Q7"/>
    <mergeCell ref="A2:Q2"/>
    <mergeCell ref="A69:B69"/>
    <mergeCell ref="A70:B70"/>
    <mergeCell ref="A14:Q14"/>
    <mergeCell ref="A39:Q39"/>
    <mergeCell ref="J4:J5"/>
    <mergeCell ref="K4:N4"/>
    <mergeCell ref="J3:N3"/>
    <mergeCell ref="A3:A5"/>
    <mergeCell ref="B3:B5"/>
    <mergeCell ref="C3:C5"/>
    <mergeCell ref="D3:H3"/>
    <mergeCell ref="D4:H4"/>
    <mergeCell ref="A71:Q71"/>
    <mergeCell ref="A76:B76"/>
    <mergeCell ref="A38:B38"/>
    <mergeCell ref="A73:Q73"/>
    <mergeCell ref="A79:Q79"/>
    <mergeCell ref="A1:Q1"/>
  </mergeCells>
  <conditionalFormatting sqref="D69:N69">
    <cfRule type="cellIs" dxfId="91" priority="5" operator="greaterThan">
      <formula>0.1199</formula>
    </cfRule>
    <cfRule type="cellIs" dxfId="90" priority="6" operator="greaterThan">
      <formula>11.99</formula>
    </cfRule>
  </conditionalFormatting>
  <conditionalFormatting sqref="O69:Q69">
    <cfRule type="cellIs" dxfId="89" priority="1" operator="greaterThan">
      <formula>0.1199</formula>
    </cfRule>
    <cfRule type="cellIs" dxfId="88" priority="2" operator="greaterThan">
      <formula>11.99</formula>
    </cfRule>
  </conditionalFormatting>
  <pageMargins left="0.31496062992125984" right="0.31496062992125984" top="0.74803149606299213" bottom="0.35433070866141736" header="0.31496062992125984" footer="0.31496062992125984"/>
  <pageSetup paperSize="9" scale="2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pageSetUpPr fitToPage="1"/>
  </sheetPr>
  <dimension ref="A1:D12"/>
  <sheetViews>
    <sheetView topLeftCell="A10" zoomScaleNormal="100" zoomScaleSheetLayoutView="100" workbookViewId="0">
      <selection activeCell="A12" sqref="A12"/>
    </sheetView>
  </sheetViews>
  <sheetFormatPr defaultColWidth="9.140625" defaultRowHeight="15.75"/>
  <cols>
    <col min="1" max="1" width="37.5703125" style="9" customWidth="1"/>
    <col min="2" max="2" width="10.85546875" style="1" customWidth="1"/>
    <col min="3" max="3" width="16.5703125" style="1" customWidth="1"/>
    <col min="4" max="4" width="46.42578125" style="1" customWidth="1"/>
    <col min="5" max="16384" width="9.140625" style="1"/>
  </cols>
  <sheetData>
    <row r="1" spans="1:4">
      <c r="D1" s="88" t="s">
        <v>810</v>
      </c>
    </row>
    <row r="2" spans="1:4" ht="53.25" customHeight="1">
      <c r="A2" s="936" t="str">
        <f>"Расчёт выпадающих доходов (экономии средств) за исключением выпадающих доходов, учтенных в соответствии с п.87 Основ ценообразования по итогам "&amp;'Таб.2 Пр.5 Справочник'!B10&amp;" года"</f>
        <v>Расчёт выпадающих доходов (экономии средств) за исключением выпадающих доходов, учтенных в соответствии с п.87 Основ ценообразования по итогам -2 года</v>
      </c>
      <c r="B2" s="936"/>
      <c r="C2" s="936"/>
      <c r="D2" s="936"/>
    </row>
    <row r="3" spans="1:4" s="8" customFormat="1">
      <c r="A3" s="6" t="s">
        <v>4</v>
      </c>
      <c r="B3" s="7" t="s">
        <v>5</v>
      </c>
      <c r="C3" s="7" t="s">
        <v>146</v>
      </c>
      <c r="D3" s="7" t="s">
        <v>147</v>
      </c>
    </row>
    <row r="4" spans="1:4" ht="31.5">
      <c r="A4" s="16" t="s">
        <v>148</v>
      </c>
      <c r="B4" s="17" t="s">
        <v>152</v>
      </c>
      <c r="C4" s="131"/>
      <c r="D4" s="16" t="s">
        <v>155</v>
      </c>
    </row>
    <row r="5" spans="1:4" ht="47.25">
      <c r="A5" s="16" t="s">
        <v>182</v>
      </c>
      <c r="B5" s="17" t="s">
        <v>152</v>
      </c>
      <c r="C5" s="14">
        <f>'Таб.5 Пр.5 Смета98эВэкспертное'!D72</f>
        <v>0</v>
      </c>
      <c r="D5" s="20" t="s">
        <v>1079</v>
      </c>
    </row>
    <row r="6" spans="1:4" ht="36.75" customHeight="1">
      <c r="A6" s="16" t="str">
        <f>"Итого источник финансирования расходов "&amp;'Таб.2 Пр.5 Справочник'!B10&amp;" года"</f>
        <v>Итого источник финансирования расходов -2 года</v>
      </c>
      <c r="B6" s="17" t="s">
        <v>152</v>
      </c>
      <c r="C6" s="14">
        <f>C4-C5</f>
        <v>0</v>
      </c>
      <c r="D6" s="20"/>
    </row>
    <row r="7" spans="1:4" ht="23.25" customHeight="1">
      <c r="A7" s="16" t="s">
        <v>149</v>
      </c>
      <c r="B7" s="17" t="s">
        <v>152</v>
      </c>
      <c r="C7" s="14">
        <f>'Таб.5 Пр.5 Смета98эВэкспертное'!F70-'Таб.5 Пр.5 Смета98эВэкспертное'!F63-'Таб.5 Пр.5 Смета98эВэкспертное'!F55+'Таб.5 Пр.5 Смета98эВэкспертное'!F38-'Таб.5 Пр.5 Смета98эВэкспертное'!F37+'Таб.5 Пр.5 Смета98эВэкспертное'!F85</f>
        <v>0</v>
      </c>
      <c r="D7" s="20" t="s">
        <v>153</v>
      </c>
    </row>
    <row r="8" spans="1:4" ht="23.25" customHeight="1">
      <c r="A8" s="16" t="s">
        <v>150</v>
      </c>
      <c r="B8" s="17" t="s">
        <v>152</v>
      </c>
      <c r="C8" s="14">
        <f>'Таб.5 Пр.5 Смета98эВэкспертное'!F63+'Таб.5 Пр.5 Смета98эВэкспертное'!F55+'Таб.5 Пр.5 Смета98эВэкспертное'!F37</f>
        <v>0</v>
      </c>
      <c r="D8" s="20" t="s">
        <v>154</v>
      </c>
    </row>
    <row r="9" spans="1:4" ht="23.25" customHeight="1">
      <c r="A9" s="16" t="s">
        <v>151</v>
      </c>
      <c r="B9" s="17" t="s">
        <v>152</v>
      </c>
      <c r="C9" s="14">
        <f>'Таб.5 Пр.5 Смета98эВэкспертное'!F82</f>
        <v>0</v>
      </c>
      <c r="D9" s="20" t="str">
        <f>"Отчёт предприятия за "&amp;'Таб.2 Пр.5 Справочник'!B10&amp;" год"</f>
        <v>Отчёт предприятия за -2 год</v>
      </c>
    </row>
    <row r="10" spans="1:4" s="5" customFormat="1" ht="102" customHeight="1">
      <c r="A10" s="18" t="s">
        <v>990</v>
      </c>
      <c r="B10" s="19" t="s">
        <v>152</v>
      </c>
      <c r="C10" s="15">
        <f>-(C6-C7-C8-C9)</f>
        <v>0</v>
      </c>
      <c r="D10" s="21"/>
    </row>
    <row r="11" spans="1:4" ht="47.25">
      <c r="A11" s="671" t="s">
        <v>989</v>
      </c>
      <c r="B11" s="3" t="s">
        <v>152</v>
      </c>
      <c r="C11" s="131"/>
      <c r="D11" s="3" t="s">
        <v>1079</v>
      </c>
    </row>
    <row r="12" spans="1:4" ht="94.5">
      <c r="A12" s="18" t="s">
        <v>181</v>
      </c>
      <c r="B12" s="3" t="s">
        <v>152</v>
      </c>
      <c r="C12" s="15">
        <f>C10+C11</f>
        <v>0</v>
      </c>
      <c r="D12" s="3"/>
    </row>
  </sheetData>
  <sheetProtection algorithmName="SHA-512" hashValue="ctcOGLliDrTJIVNJ/EJPoTLhwHk86RngmMMrFjwRMiuYnLHG6/2O+LdO0Lk72JCWl52cSi7hH7vawaWrk5ig1A==" saltValue="M6iG7VxUeJsiLL+suNRiGQ==" spinCount="100000" sheet="1" objects="1"/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>
    <pageSetUpPr fitToPage="1"/>
  </sheetPr>
  <dimension ref="A1:D36"/>
  <sheetViews>
    <sheetView zoomScale="63" zoomScaleNormal="63" zoomScaleSheetLayoutView="100" workbookViewId="0">
      <selection activeCell="B6" sqref="B6"/>
    </sheetView>
  </sheetViews>
  <sheetFormatPr defaultRowHeight="15"/>
  <cols>
    <col min="1" max="1" width="9.7109375" customWidth="1"/>
    <col min="2" max="2" width="67.85546875" style="377" customWidth="1"/>
    <col min="3" max="3" width="30.5703125" style="22" customWidth="1"/>
    <col min="4" max="4" width="21" style="22" customWidth="1"/>
  </cols>
  <sheetData>
    <row r="1" spans="1:4">
      <c r="D1" s="87" t="s">
        <v>811</v>
      </c>
    </row>
    <row r="2" spans="1:4" ht="65.25" customHeight="1">
      <c r="A2" s="937" t="str">
        <f>"Расчёт расходов на оплату услуг территориальных сетевых организаций для "&amp;'Таб.2 Пр.5 Справочник'!B5&amp;" на "&amp;'Таб.2 Пр.5 Справочник'!B8&amp;" год"</f>
        <v>Расчёт расходов на оплату услуг территориальных сетевых организаций для 0 на  год</v>
      </c>
      <c r="B2" s="937"/>
      <c r="C2" s="937"/>
      <c r="D2" s="937"/>
    </row>
    <row r="3" spans="1:4" ht="38.25" thickBot="1">
      <c r="A3" s="371" t="s">
        <v>3</v>
      </c>
      <c r="B3" s="378" t="s">
        <v>177</v>
      </c>
      <c r="C3" s="372" t="s">
        <v>560</v>
      </c>
      <c r="D3" s="373" t="s">
        <v>178</v>
      </c>
    </row>
    <row r="4" spans="1:4" ht="37.5">
      <c r="A4" s="366">
        <v>1</v>
      </c>
      <c r="B4" s="379" t="str">
        <f>'Таб. 8 Пр 6 Перетоки'!B6</f>
        <v>«Беловское Энергоуправление» ОАО (ИНН 4202004654)</v>
      </c>
      <c r="C4" s="156">
        <f>'Таб. 8 Пр 6 Перетоки'!C6</f>
        <v>0</v>
      </c>
      <c r="D4" s="368"/>
    </row>
    <row r="5" spans="1:4" ht="18.75">
      <c r="A5" s="367">
        <f>A4+1</f>
        <v>2</v>
      </c>
      <c r="B5" s="379" t="str">
        <f>'Таб. 8 Пр 6 Перетоки'!B7</f>
        <v>«Горэлектросеть» ООО  (ИНН 4217127144)</v>
      </c>
      <c r="C5" s="156">
        <f>'Таб. 8 Пр 6 Перетоки'!C7</f>
        <v>0</v>
      </c>
      <c r="D5" s="369"/>
    </row>
    <row r="6" spans="1:4" ht="18.75">
      <c r="A6" s="367">
        <f t="shared" ref="A6:A35" si="0">A5+1</f>
        <v>3</v>
      </c>
      <c r="B6" s="379" t="str">
        <f>'Таб. 8 Пр 6 Перетоки'!B8</f>
        <v>«ЕвразЭнергоТранс» ООО (ИНН 4217084532)</v>
      </c>
      <c r="C6" s="156">
        <f>'Таб. 8 Пр 6 Перетоки'!C8</f>
        <v>0</v>
      </c>
      <c r="D6" s="369"/>
    </row>
    <row r="7" spans="1:4" ht="18.75">
      <c r="A7" s="367">
        <f t="shared" si="0"/>
        <v>4</v>
      </c>
      <c r="B7" s="379" t="str">
        <f>'Таб. 8 Пр 6 Перетоки'!B9</f>
        <v>«Кемэнерго» ООО (ИНН 4205265936)</v>
      </c>
      <c r="C7" s="156">
        <f>'Таб. 8 Пр 6 Перетоки'!C9</f>
        <v>0</v>
      </c>
      <c r="D7" s="369"/>
    </row>
    <row r="8" spans="1:4" ht="37.5">
      <c r="A8" s="367">
        <f t="shared" si="0"/>
        <v>5</v>
      </c>
      <c r="B8" s="379" t="str">
        <f>'Таб. 8 Пр 6 Перетоки'!B10</f>
        <v>«Кузбасская энергосетевая компания» ООО (ИНН 4205109750)</v>
      </c>
      <c r="C8" s="156">
        <f>'Таб. 8 Пр 6 Перетоки'!C10</f>
        <v>0</v>
      </c>
      <c r="D8" s="369"/>
    </row>
    <row r="9" spans="1:4" ht="18.75">
      <c r="A9" s="367">
        <f t="shared" si="0"/>
        <v>6</v>
      </c>
      <c r="B9" s="379" t="str">
        <f>'Таб. 8 Пр 6 Перетоки'!B11</f>
        <v>«КузбассЭлектро» ОАО  (ИНН 4202002174)</v>
      </c>
      <c r="C9" s="156">
        <f>'Таб. 8 Пр 6 Перетоки'!C11</f>
        <v>0</v>
      </c>
      <c r="D9" s="369"/>
    </row>
    <row r="10" spans="1:4" ht="75">
      <c r="A10" s="367">
        <f t="shared" si="0"/>
        <v>7</v>
      </c>
      <c r="B10" s="379" t="str">
        <f>'Таб. 8 Пр 6 Перетоки'!B12</f>
        <v>«МРСК Сибири» ПАО (филиал ПАО «Межрегиональная распределительная сетевая компания Сибири» - «Кузбассэнерго – региональные электрические сети») (ИНН 2460069527)</v>
      </c>
      <c r="C10" s="156">
        <f>'Таб. 8 Пр 6 Перетоки'!C12</f>
        <v>0</v>
      </c>
      <c r="D10" s="369"/>
    </row>
    <row r="11" spans="1:4" ht="37.5">
      <c r="A11" s="367">
        <f t="shared" si="0"/>
        <v>8</v>
      </c>
      <c r="B11" s="379" t="str">
        <f>'Таб. 8 Пр 6 Перетоки'!B13</f>
        <v>«Мысковская электросетевая организация» ООО  (ИНН 4214026476)</v>
      </c>
      <c r="C11" s="156">
        <f>'Таб. 8 Пр 6 Перетоки'!C13</f>
        <v>0</v>
      </c>
      <c r="D11" s="369"/>
    </row>
    <row r="12" spans="1:4" ht="37.5">
      <c r="A12" s="367">
        <f t="shared" si="0"/>
        <v>9</v>
      </c>
      <c r="B12" s="379" t="str">
        <f>'Таб. 8 Пр 6 Перетоки'!B14</f>
        <v>«Оборонэнерго» АО  (филиал «Сибирский» АО «Оборонэнерго») (ИНН 7704726225)</v>
      </c>
      <c r="C12" s="156">
        <f>'Таб. 8 Пр 6 Перетоки'!C14</f>
        <v>0</v>
      </c>
      <c r="D12" s="369"/>
    </row>
    <row r="13" spans="1:4" ht="37.5">
      <c r="A13" s="367">
        <f t="shared" si="0"/>
        <v>10</v>
      </c>
      <c r="B13" s="379" t="str">
        <f>'Таб. 8 Пр 6 Перетоки'!B15</f>
        <v>«Объединенная компания РУСАЛ Энергосеть» ООО  (ИНН 7709806795)</v>
      </c>
      <c r="C13" s="156">
        <f>'Таб. 8 Пр 6 Перетоки'!C15</f>
        <v>0</v>
      </c>
      <c r="D13" s="369"/>
    </row>
    <row r="14" spans="1:4" ht="18.75">
      <c r="A14" s="367">
        <f t="shared" si="0"/>
        <v>11</v>
      </c>
      <c r="B14" s="379" t="str">
        <f>'Таб. 8 Пр 6 Перетоки'!B16</f>
        <v>«ОЭСК» ООО  (ИНН 4223052779)</v>
      </c>
      <c r="C14" s="156">
        <f>'Таб. 8 Пр 6 Перетоки'!C16</f>
        <v>0</v>
      </c>
      <c r="D14" s="368"/>
    </row>
    <row r="15" spans="1:4" ht="18.75">
      <c r="A15" s="367">
        <f t="shared" si="0"/>
        <v>12</v>
      </c>
      <c r="B15" s="379" t="str">
        <f>'Таб. 8 Пр 6 Перетоки'!B17</f>
        <v>«Регионэнергосеть» ООО (ИНН 4205271471)</v>
      </c>
      <c r="C15" s="156">
        <f>'Таб. 8 Пр 6 Перетоки'!C17</f>
        <v>0</v>
      </c>
      <c r="D15" s="369"/>
    </row>
    <row r="16" spans="1:4" ht="56.25">
      <c r="A16" s="367">
        <f t="shared" si="0"/>
        <v>13</v>
      </c>
      <c r="B16" s="379" t="str">
        <f>'Таб. 8 Пр 6 Перетоки'!B18</f>
        <v>«РЖД» ОАО  (Западно-Сибирская дирекция по энергообеспечению - СП Трансэнерго - филиала ОАО «РЖД») (ИНН 7708503727)</v>
      </c>
      <c r="C16" s="156">
        <f>'Таб. 8 Пр 6 Перетоки'!C18</f>
        <v>0</v>
      </c>
      <c r="D16" s="369"/>
    </row>
    <row r="17" spans="1:4" ht="56.25">
      <c r="A17" s="367">
        <f t="shared" si="0"/>
        <v>14</v>
      </c>
      <c r="B17" s="379" t="str">
        <f>'Таб. 8 Пр 6 Перетоки'!B19</f>
        <v>«РЖД» ОАО  (Красноярская дирекция по энергообеспечению - СП Трансэнерго - филиала ОАО «РЖД») (ИНН 7708503727)</v>
      </c>
      <c r="C17" s="156">
        <f>'Таб. 8 Пр 6 Перетоки'!C19</f>
        <v>0</v>
      </c>
      <c r="D17" s="369"/>
    </row>
    <row r="18" spans="1:4" ht="18.75">
      <c r="A18" s="367">
        <f t="shared" si="0"/>
        <v>15</v>
      </c>
      <c r="B18" s="379" t="str">
        <f>'Таб. 8 Пр 6 Перетоки'!B20</f>
        <v>«СДС-Энерго» ХК ООО  (ИНН 4250003450)</v>
      </c>
      <c r="C18" s="156">
        <f>'Таб. 8 Пр 6 Перетоки'!C20</f>
        <v>0</v>
      </c>
      <c r="D18" s="369"/>
    </row>
    <row r="19" spans="1:4" ht="37.5">
      <c r="A19" s="367">
        <f t="shared" si="0"/>
        <v>16</v>
      </c>
      <c r="B19" s="379" t="str">
        <f>'Таб. 8 Пр 6 Перетоки'!B21</f>
        <v>«Северо-Кузбасская энергетическая компания» АО (ИНН 4205153492)</v>
      </c>
      <c r="C19" s="156">
        <f>'Таб. 8 Пр 6 Перетоки'!C21</f>
        <v>0</v>
      </c>
      <c r="D19" s="369"/>
    </row>
    <row r="20" spans="1:4" ht="37.5">
      <c r="A20" s="367">
        <f t="shared" si="0"/>
        <v>17</v>
      </c>
      <c r="B20" s="379" t="str">
        <f>'Таб. 8 Пр 6 Перетоки'!B22</f>
        <v>«Сибирская промышленная сетевая компания» АО (ИНН 4205234208)</v>
      </c>
      <c r="C20" s="156">
        <f>'Таб. 8 Пр 6 Перетоки'!C22</f>
        <v>0</v>
      </c>
      <c r="D20" s="369"/>
    </row>
    <row r="21" spans="1:4" ht="37.5">
      <c r="A21" s="367">
        <f t="shared" si="0"/>
        <v>18</v>
      </c>
      <c r="B21" s="379" t="str">
        <f>'Таб. 8 Пр 6 Перетоки'!B23</f>
        <v>«Сибирские территориальные сети» ООО (ИНН 5406590222)</v>
      </c>
      <c r="C21" s="156">
        <f>'Таб. 8 Пр 6 Перетоки'!C23</f>
        <v>0</v>
      </c>
      <c r="D21" s="369"/>
    </row>
    <row r="22" spans="1:4" ht="18.75">
      <c r="A22" s="367">
        <f t="shared" si="0"/>
        <v>19</v>
      </c>
      <c r="B22" s="379" t="str">
        <f>'Таб. 8 Пр 6 Перетоки'!B24</f>
        <v>«СибЭнергоТранс - 42» ООО (ИНН 4223086707)</v>
      </c>
      <c r="C22" s="156">
        <f>'Таб. 8 Пр 6 Перетоки'!C24</f>
        <v>0</v>
      </c>
      <c r="D22" s="369"/>
    </row>
    <row r="23" spans="1:4" ht="37.5">
      <c r="A23" s="367">
        <f t="shared" si="0"/>
        <v>20</v>
      </c>
      <c r="B23" s="379" t="str">
        <f>'Таб. 8 Пр 6 Перетоки'!B25</f>
        <v>«Специализированная шахтная энергомеханическая компания» АО (ИНН 4208003209)</v>
      </c>
      <c r="C23" s="156">
        <f>'Таб. 8 Пр 6 Перетоки'!C25</f>
        <v>0</v>
      </c>
      <c r="D23" s="369"/>
    </row>
    <row r="24" spans="1:4" ht="56.25">
      <c r="A24" s="367">
        <f t="shared" si="0"/>
        <v>21</v>
      </c>
      <c r="B24" s="379" t="str">
        <f>'Таб. 8 Пр 6 Перетоки'!B26</f>
        <v>«Территориальная распределительная сетевая компания Новокузнецкого муниципального района» МУП (ИНН 4252003462)</v>
      </c>
      <c r="C24" s="156">
        <f>'Таб. 8 Пр 6 Перетоки'!C26</f>
        <v>0</v>
      </c>
      <c r="D24" s="370"/>
    </row>
    <row r="25" spans="1:4" ht="37.5">
      <c r="A25" s="367">
        <f t="shared" si="0"/>
        <v>22</v>
      </c>
      <c r="B25" s="379" t="str">
        <f>'Таб. 8 Пр 6 Перетоки'!B27</f>
        <v>«Территориальная сетевая организация «Сибирь» ООО (ИНН 4205282579)</v>
      </c>
      <c r="C25" s="156">
        <f>'Таб. 8 Пр 6 Перетоки'!C27</f>
        <v>0</v>
      </c>
      <c r="D25" s="368"/>
    </row>
    <row r="26" spans="1:4" ht="18.75">
      <c r="A26" s="367">
        <f t="shared" si="0"/>
        <v>23</v>
      </c>
      <c r="B26" s="379" t="str">
        <f>'Таб. 8 Пр 6 Перетоки'!B28</f>
        <v>«Трансхимэнерго» ООО (ИНН 4205220893)</v>
      </c>
      <c r="C26" s="156">
        <f>'Таб. 8 Пр 6 Перетоки'!C28</f>
        <v>0</v>
      </c>
      <c r="D26" s="369"/>
    </row>
    <row r="27" spans="1:4" ht="18.75">
      <c r="A27" s="367">
        <f t="shared" si="0"/>
        <v>24</v>
      </c>
      <c r="B27" s="379" t="str">
        <f>'Таб. 8 Пр 6 Перетоки'!B29</f>
        <v>«Электросеть» АО (ИНН 7714734225)</v>
      </c>
      <c r="C27" s="156">
        <f>'Таб. 8 Пр 6 Перетоки'!C29</f>
        <v>0</v>
      </c>
      <c r="D27" s="369"/>
    </row>
    <row r="28" spans="1:4" ht="18.75">
      <c r="A28" s="367">
        <f t="shared" si="0"/>
        <v>25</v>
      </c>
      <c r="B28" s="379" t="str">
        <f>'Таб. 8 Пр 6 Перетоки'!B30</f>
        <v>«Электросетьсервис» ООО (ИНН 4223057103)</v>
      </c>
      <c r="C28" s="156">
        <f>'Таб. 8 Пр 6 Перетоки'!C30</f>
        <v>0</v>
      </c>
      <c r="D28" s="369"/>
    </row>
    <row r="29" spans="1:4" ht="18.75">
      <c r="A29" s="367">
        <f t="shared" si="0"/>
        <v>26</v>
      </c>
      <c r="B29" s="379" t="str">
        <f>'Таб. 8 Пр 6 Перетоки'!B31</f>
        <v>«ЭнергоПаритет» ООО (ИНН 4205262491)</v>
      </c>
      <c r="C29" s="156">
        <f>'Таб. 8 Пр 6 Перетоки'!C31</f>
        <v>0</v>
      </c>
      <c r="D29" s="369"/>
    </row>
    <row r="30" spans="1:4" ht="18.75">
      <c r="A30" s="367">
        <f t="shared" si="0"/>
        <v>27</v>
      </c>
      <c r="B30" s="379" t="str">
        <f>'Таб. 8 Пр 6 Перетоки'!B32</f>
        <v>«Энергосервис» ООО (ИНН 4212038927)</v>
      </c>
      <c r="C30" s="156">
        <f>'Таб. 8 Пр 6 Перетоки'!C32</f>
        <v>0</v>
      </c>
      <c r="D30" s="369"/>
    </row>
    <row r="31" spans="1:4" ht="18.75">
      <c r="A31" s="367">
        <f t="shared" si="0"/>
        <v>28</v>
      </c>
      <c r="B31" s="379" t="e">
        <f>'Таб. 8 Пр 6 Перетоки'!#REF!</f>
        <v>#REF!</v>
      </c>
      <c r="C31" s="156" t="e">
        <f>'Таб. 8 Пр 6 Перетоки'!#REF!</f>
        <v>#REF!</v>
      </c>
      <c r="D31" s="369"/>
    </row>
    <row r="32" spans="1:4" ht="18.75">
      <c r="A32" s="367">
        <f t="shared" si="0"/>
        <v>29</v>
      </c>
      <c r="B32" s="379" t="e">
        <f>'Таб. 8 Пр 6 Перетоки'!#REF!</f>
        <v>#REF!</v>
      </c>
      <c r="C32" s="156" t="e">
        <f>'Таб. 8 Пр 6 Перетоки'!#REF!</f>
        <v>#REF!</v>
      </c>
      <c r="D32" s="369"/>
    </row>
    <row r="33" spans="1:4" ht="18.75">
      <c r="A33" s="367">
        <f>A32+1</f>
        <v>30</v>
      </c>
      <c r="B33" s="379" t="e">
        <f>'Таб. 8 Пр 6 Перетоки'!#REF!</f>
        <v>#REF!</v>
      </c>
      <c r="C33" s="156" t="e">
        <f>'Таб. 8 Пр 6 Перетоки'!#REF!</f>
        <v>#REF!</v>
      </c>
      <c r="D33" s="369"/>
    </row>
    <row r="34" spans="1:4" ht="18.75">
      <c r="A34" s="367">
        <f t="shared" si="0"/>
        <v>31</v>
      </c>
      <c r="B34" s="379" t="e">
        <f>'Таб. 8 Пр 6 Перетоки'!#REF!</f>
        <v>#REF!</v>
      </c>
      <c r="C34" s="156" t="e">
        <f>'Таб. 8 Пр 6 Перетоки'!#REF!</f>
        <v>#REF!</v>
      </c>
      <c r="D34" s="369"/>
    </row>
    <row r="35" spans="1:4" ht="18.75">
      <c r="A35" s="367">
        <f t="shared" si="0"/>
        <v>32</v>
      </c>
      <c r="B35" s="379" t="e">
        <f>'Таб. 8 Пр 6 Перетоки'!#REF!</f>
        <v>#REF!</v>
      </c>
      <c r="C35" s="156" t="e">
        <f>'Таб. 8 Пр 6 Перетоки'!#REF!</f>
        <v>#REF!</v>
      </c>
      <c r="D35" s="370"/>
    </row>
    <row r="36" spans="1:4" ht="18.75">
      <c r="A36" s="374" t="s">
        <v>800</v>
      </c>
      <c r="B36" s="380"/>
      <c r="C36" s="375"/>
      <c r="D36" s="376">
        <f>SUBTOTAL(103,Таблица1[Сумма, 
тыс. руб.])</f>
        <v>0</v>
      </c>
    </row>
  </sheetData>
  <sheetProtection algorithmName="SHA-512" hashValue="CmcVjBTpIilCRMdAKijpiWdC0vt4+l2LzayJe2IoIDNBP8XGMWFhZiFiRPJxtT0UQ7ghlqmNrElliH5YUqOkBg==" saltValue="gEJygAKWKelxi8U/dw3Vvw==" spinCount="100000" sheet="1" objects="1"/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pageSetUpPr fitToPage="1"/>
  </sheetPr>
  <dimension ref="A1:F10"/>
  <sheetViews>
    <sheetView zoomScaleNormal="100" zoomScaleSheetLayoutView="100" workbookViewId="0">
      <selection activeCell="B4" sqref="B4:B8"/>
    </sheetView>
  </sheetViews>
  <sheetFormatPr defaultRowHeight="15"/>
  <cols>
    <col min="1" max="1" width="44.140625" customWidth="1"/>
    <col min="2" max="3" width="24" customWidth="1"/>
    <col min="4" max="5" width="18" bestFit="1" customWidth="1"/>
    <col min="6" max="6" width="14.140625" bestFit="1" customWidth="1"/>
  </cols>
  <sheetData>
    <row r="1" spans="1:6">
      <c r="E1" s="867" t="s">
        <v>812</v>
      </c>
      <c r="F1" s="867"/>
    </row>
    <row r="2" spans="1:6" ht="47.25" customHeight="1">
      <c r="A2" s="939" t="str">
        <f>"Расчёт расходов на оплату услуг ПАО «ФСК ЕЭС» для "&amp;'Таб.2 Пр.5 Справочник'!B5&amp;" на "&amp;'Таб.2 Пр.5 Справочник'!B8&amp;" год"</f>
        <v>Расчёт расходов на оплату услуг ПАО «ФСК ЕЭС» для 0 на  год</v>
      </c>
      <c r="B2" s="939"/>
      <c r="C2" s="939"/>
      <c r="D2" s="939"/>
      <c r="E2" s="939"/>
      <c r="F2" s="939"/>
    </row>
    <row r="3" spans="1:6" ht="94.5">
      <c r="A3" s="7" t="s">
        <v>183</v>
      </c>
      <c r="B3" s="147" t="s">
        <v>568</v>
      </c>
      <c r="C3" s="147" t="s">
        <v>569</v>
      </c>
      <c r="D3" s="147" t="str">
        <f>"1 полугодие "&amp;'Таб.2 Пр.5 Справочник'!B8&amp;" года"</f>
        <v>1 полугодие  года</v>
      </c>
      <c r="E3" s="147" t="str">
        <f>"2 полугодие "&amp;'Таб.2 Пр.5 Справочник'!B8&amp;" года"</f>
        <v>2 полугодие  года</v>
      </c>
      <c r="F3" s="7" t="str">
        <f>'Таб.2 Пр.5 Справочник'!B8&amp;" год"</f>
        <v xml:space="preserve"> год</v>
      </c>
    </row>
    <row r="4" spans="1:6" ht="21" customHeight="1">
      <c r="A4" s="3" t="s">
        <v>184</v>
      </c>
      <c r="B4" s="941"/>
      <c r="C4" s="150"/>
      <c r="D4" s="141"/>
      <c r="E4" s="141"/>
      <c r="F4" s="141"/>
    </row>
    <row r="5" spans="1:6" ht="21" customHeight="1">
      <c r="A5" s="3" t="s">
        <v>185</v>
      </c>
      <c r="B5" s="942"/>
      <c r="C5" s="151"/>
      <c r="D5" s="141"/>
      <c r="E5" s="141"/>
      <c r="F5" s="23">
        <f>D5+E5</f>
        <v>0</v>
      </c>
    </row>
    <row r="6" spans="1:6" ht="21" customHeight="1">
      <c r="A6" s="3" t="s">
        <v>187</v>
      </c>
      <c r="B6" s="942"/>
      <c r="C6" s="151"/>
      <c r="D6" s="128"/>
      <c r="E6" s="128"/>
      <c r="F6" s="938"/>
    </row>
    <row r="7" spans="1:6" ht="21" customHeight="1">
      <c r="A7" s="3" t="s">
        <v>188</v>
      </c>
      <c r="B7" s="942"/>
      <c r="C7" s="151"/>
      <c r="D7" s="128"/>
      <c r="E7" s="128"/>
      <c r="F7" s="938"/>
    </row>
    <row r="8" spans="1:6" ht="21" customHeight="1">
      <c r="A8" s="3" t="s">
        <v>186</v>
      </c>
      <c r="B8" s="943"/>
      <c r="C8" s="152"/>
      <c r="D8" s="4">
        <f>D4*D7*6/1000+D5*D6</f>
        <v>0</v>
      </c>
      <c r="E8" s="4">
        <f>E4*E7*6/1000+E5*E6</f>
        <v>0</v>
      </c>
      <c r="F8" s="4">
        <f>E8+D8</f>
        <v>0</v>
      </c>
    </row>
    <row r="9" spans="1:6" ht="24" customHeight="1">
      <c r="A9" s="940" t="s">
        <v>189</v>
      </c>
      <c r="B9" s="940"/>
      <c r="C9" s="940"/>
      <c r="D9" s="940"/>
      <c r="E9" s="940"/>
      <c r="F9" s="940"/>
    </row>
    <row r="10" spans="1:6" ht="24" customHeight="1">
      <c r="A10" s="940" t="s">
        <v>190</v>
      </c>
      <c r="B10" s="940"/>
      <c r="C10" s="940"/>
      <c r="D10" s="940"/>
      <c r="E10" s="940"/>
      <c r="F10" s="940"/>
    </row>
  </sheetData>
  <sheetProtection algorithmName="SHA-512" hashValue="tOxX7Z4XwfhfhCCe0V+EHE5ojhKpOWv/kWTFxPqhkCMZzl9Nf4abLT4PL542Nva5y/4oVufSoPPnbow40OfxRw==" saltValue="3akfI65KQkbE5zdDemIZBw==" spinCount="100000" sheet="1" objects="1"/>
  <mergeCells count="6">
    <mergeCell ref="E1:F1"/>
    <mergeCell ref="F6:F7"/>
    <mergeCell ref="A2:F2"/>
    <mergeCell ref="A9:F9"/>
    <mergeCell ref="A10:F10"/>
    <mergeCell ref="B4:B8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>
    <pageSetUpPr fitToPage="1"/>
  </sheetPr>
  <dimension ref="A1:J39"/>
  <sheetViews>
    <sheetView zoomScaleNormal="100" zoomScaleSheetLayoutView="90" workbookViewId="0">
      <selection activeCell="B37" sqref="B37"/>
    </sheetView>
  </sheetViews>
  <sheetFormatPr defaultColWidth="9.140625" defaultRowHeight="15"/>
  <cols>
    <col min="1" max="1" width="6.28515625" style="22" bestFit="1" customWidth="1"/>
    <col min="2" max="2" width="42.5703125" style="22" bestFit="1" customWidth="1"/>
    <col min="3" max="9" width="17.28515625" style="22" customWidth="1"/>
    <col min="10" max="10" width="9.140625" style="22" customWidth="1"/>
    <col min="11" max="16384" width="9.140625" style="22"/>
  </cols>
  <sheetData>
    <row r="1" spans="1:10" ht="14.45" customHeight="1">
      <c r="F1" s="867" t="s">
        <v>813</v>
      </c>
      <c r="G1" s="867"/>
    </row>
    <row r="2" spans="1:10">
      <c r="B2" s="139"/>
      <c r="C2" s="139"/>
      <c r="D2" s="139"/>
      <c r="E2" s="139"/>
      <c r="F2" s="139"/>
      <c r="G2" s="127" t="s">
        <v>191</v>
      </c>
      <c r="H2" s="139"/>
      <c r="I2" s="139"/>
      <c r="J2" s="139"/>
    </row>
    <row r="3" spans="1:10">
      <c r="A3" s="944" t="str">
        <f>"Расходы из себестоимости "&amp;'Таб.2 Пр.5 Справочник'!B5&amp;" на "&amp;'Таб.2 Пр.5 Справочник'!B8&amp;" год"</f>
        <v>Расходы из себестоимости 0 на  год</v>
      </c>
      <c r="B3" s="944"/>
      <c r="C3" s="944"/>
      <c r="D3" s="944"/>
      <c r="E3" s="944"/>
      <c r="F3" s="944"/>
      <c r="G3" s="944"/>
      <c r="H3" s="944"/>
      <c r="I3" s="944"/>
      <c r="J3" s="944"/>
    </row>
    <row r="4" spans="1:10">
      <c r="A4" s="880" t="s">
        <v>152</v>
      </c>
      <c r="B4" s="880"/>
      <c r="C4" s="880"/>
      <c r="D4" s="880"/>
      <c r="E4" s="880"/>
      <c r="F4" s="880"/>
      <c r="G4" s="880"/>
      <c r="H4" s="880"/>
      <c r="I4" s="880"/>
      <c r="J4" s="880"/>
    </row>
    <row r="5" spans="1:10" s="25" customFormat="1">
      <c r="A5" s="946" t="s">
        <v>3</v>
      </c>
      <c r="B5" s="946" t="s">
        <v>192</v>
      </c>
      <c r="C5" s="946" t="str">
        <f>'Таб.5 Пр.5 Смета98эВэкспертное'!D3</f>
        <v>-2 год</v>
      </c>
      <c r="D5" s="946"/>
      <c r="E5" s="946"/>
      <c r="F5" s="24" t="str">
        <f>'Таб.5 Пр.5 Смета98эВэкспертное'!I3</f>
        <v>-1 год</v>
      </c>
      <c r="G5" s="945" t="str">
        <f>'Таб.5 Пр.5 Смета98эВэкспертное'!J3</f>
        <v xml:space="preserve"> год</v>
      </c>
      <c r="H5" s="945"/>
      <c r="I5" s="945"/>
      <c r="J5" s="945"/>
    </row>
    <row r="6" spans="1:10" s="25" customFormat="1" ht="30" customHeight="1">
      <c r="A6" s="946"/>
      <c r="B6" s="946"/>
      <c r="C6" s="946" t="str">
        <f>'Таб.5 Пр.5 Смета98эВэкспертное'!D4</f>
        <v>Утверждено РЭК</v>
      </c>
      <c r="D6" s="947" t="str">
        <f>'Таб.5 Пр.5 Смета98эВэкспертное'!E5</f>
        <v>Факт</v>
      </c>
      <c r="E6" s="947" t="str">
        <f>'Таб.5 Пр.5 Смета98эВэкспертное'!H5</f>
        <v>Отклонение</v>
      </c>
      <c r="F6" s="946" t="str">
        <f>'Таб.5 Пр.5 Смета98эВэкспертное'!I4</f>
        <v>Утверждено РЭК</v>
      </c>
      <c r="G6" s="946" t="str">
        <f>'Таб.5 Пр.5 Смета98эВэкспертное'!J4</f>
        <v>Предложение предприятия</v>
      </c>
      <c r="H6" s="945" t="str">
        <f>'Таб.5 Пр.5 Смета98эВэкспертное'!K4</f>
        <v>Предложение РЭК</v>
      </c>
      <c r="I6" s="945"/>
      <c r="J6" s="945"/>
    </row>
    <row r="7" spans="1:10" s="25" customFormat="1" ht="30">
      <c r="A7" s="946"/>
      <c r="B7" s="946"/>
      <c r="C7" s="946"/>
      <c r="D7" s="947"/>
      <c r="E7" s="947"/>
      <c r="F7" s="946"/>
      <c r="G7" s="946"/>
      <c r="H7" s="24" t="str">
        <f>'Таб.5 Пр.5 Смета98эВэкспертное'!K5</f>
        <v>Предложение экспертов</v>
      </c>
      <c r="I7" s="26" t="str">
        <f>'Таб.5 Пр.5 Смета98эВэкспертное'!M5</f>
        <v>Корректировка</v>
      </c>
      <c r="J7" s="27" t="str">
        <f>'Таб.5 Пр.5 Смета98эВэкспертное'!N5</f>
        <v>Рост</v>
      </c>
    </row>
    <row r="8" spans="1:10" ht="17.25" customHeight="1">
      <c r="A8" s="28">
        <v>1</v>
      </c>
      <c r="B8" s="28">
        <f>A8+1</f>
        <v>2</v>
      </c>
      <c r="C8" s="28">
        <f t="shared" ref="C8:J8" si="0">B8+1</f>
        <v>3</v>
      </c>
      <c r="D8" s="28">
        <f t="shared" si="0"/>
        <v>4</v>
      </c>
      <c r="E8" s="28">
        <f t="shared" si="0"/>
        <v>5</v>
      </c>
      <c r="F8" s="28">
        <f t="shared" si="0"/>
        <v>6</v>
      </c>
      <c r="G8" s="28">
        <f t="shared" si="0"/>
        <v>7</v>
      </c>
      <c r="H8" s="28">
        <f t="shared" si="0"/>
        <v>8</v>
      </c>
      <c r="I8" s="28">
        <f t="shared" si="0"/>
        <v>9</v>
      </c>
      <c r="J8" s="28">
        <f t="shared" si="0"/>
        <v>10</v>
      </c>
    </row>
    <row r="9" spans="1:10" ht="18.75" customHeight="1">
      <c r="A9" s="29" t="s">
        <v>260</v>
      </c>
      <c r="B9" s="30" t="s">
        <v>193</v>
      </c>
      <c r="C9" s="30"/>
      <c r="D9" s="31"/>
      <c r="E9" s="31"/>
      <c r="F9" s="31"/>
      <c r="G9" s="31"/>
      <c r="H9" s="31"/>
      <c r="I9" s="32">
        <f>G9-H9</f>
        <v>0</v>
      </c>
      <c r="J9" s="96" t="e">
        <f>H9/F9-1</f>
        <v>#DIV/0!</v>
      </c>
    </row>
    <row r="10" spans="1:10" ht="18.75" customHeight="1">
      <c r="A10" s="29" t="s">
        <v>264</v>
      </c>
      <c r="B10" s="30" t="s">
        <v>194</v>
      </c>
      <c r="C10" s="32">
        <f>'Таб.5 Пр.5 Смета98эВэкспертное'!D16</f>
        <v>0</v>
      </c>
      <c r="D10" s="32">
        <f>'Таб.5 Пр.5 Смета98эВэкспертное'!F16</f>
        <v>0</v>
      </c>
      <c r="E10" s="32">
        <f>C10-D10</f>
        <v>0</v>
      </c>
      <c r="F10" s="32">
        <f>'Таб.5 Пр.5 Смета98эВэкспертное'!I16</f>
        <v>0</v>
      </c>
      <c r="G10" s="32">
        <f>'Таб.5 Пр.5 Смета98эВэкспертное'!J16</f>
        <v>0</v>
      </c>
      <c r="H10" s="125">
        <f>'Таб.5 Пр.5 Смета98эВэкспертное'!K16</f>
        <v>0</v>
      </c>
      <c r="I10" s="32">
        <f t="shared" ref="I10:I39" si="1">G10-H10</f>
        <v>0</v>
      </c>
      <c r="J10" s="96" t="e">
        <f t="shared" ref="J10:J39" si="2">H10/F10-1</f>
        <v>#DIV/0!</v>
      </c>
    </row>
    <row r="11" spans="1:10" ht="18.75" customHeight="1">
      <c r="A11" s="29" t="s">
        <v>266</v>
      </c>
      <c r="B11" s="30" t="s">
        <v>195</v>
      </c>
      <c r="C11" s="32">
        <f>'Таб.5 Пр.5 Смета98эВэкспертное'!D17+'Таб.5 Пр.5 Смета98эВэкспертное'!D85</f>
        <v>0</v>
      </c>
      <c r="D11" s="32">
        <f>'Таб.5 Пр.5 Смета98эВэкспертное'!F17++'Таб.5 Пр.5 Смета98эВэкспертное'!F85</f>
        <v>0</v>
      </c>
      <c r="E11" s="32">
        <f>C11-D11</f>
        <v>0</v>
      </c>
      <c r="F11" s="32">
        <f>'Таб.5 Пр.5 Смета98эВэкспертное'!I17+'Таб.5 Пр.5 Смета98эВэкспертное'!I85</f>
        <v>0</v>
      </c>
      <c r="G11" s="32">
        <f>'Таб.5 Пр.5 Смета98эВэкспертное'!J17+'Таб.5 Пр.5 Смета98эВэкспертное'!J84</f>
        <v>0</v>
      </c>
      <c r="H11" s="125">
        <f>'Таб.5 Пр.5 Смета98эВэкспертное'!K17</f>
        <v>0</v>
      </c>
      <c r="I11" s="32">
        <f t="shared" si="1"/>
        <v>0</v>
      </c>
      <c r="J11" s="96" t="e">
        <f t="shared" si="2"/>
        <v>#DIV/0!</v>
      </c>
    </row>
    <row r="12" spans="1:10" ht="18.75" customHeight="1">
      <c r="A12" s="29" t="s">
        <v>267</v>
      </c>
      <c r="B12" s="30" t="s">
        <v>196</v>
      </c>
      <c r="C12" s="32"/>
      <c r="D12" s="32"/>
      <c r="E12" s="32"/>
      <c r="F12" s="32"/>
      <c r="G12" s="32"/>
      <c r="H12" s="32"/>
      <c r="I12" s="32">
        <f t="shared" si="1"/>
        <v>0</v>
      </c>
      <c r="J12" s="96" t="e">
        <f t="shared" si="2"/>
        <v>#DIV/0!</v>
      </c>
    </row>
    <row r="13" spans="1:10" ht="18.75" customHeight="1">
      <c r="A13" s="29" t="s">
        <v>127</v>
      </c>
      <c r="B13" s="30" t="s">
        <v>197</v>
      </c>
      <c r="C13" s="32">
        <f t="shared" ref="C13:H13" si="3">C14+C17</f>
        <v>0</v>
      </c>
      <c r="D13" s="32">
        <f t="shared" si="3"/>
        <v>0</v>
      </c>
      <c r="E13" s="32">
        <f t="shared" ref="E13:E21" si="4">C13-D13</f>
        <v>0</v>
      </c>
      <c r="F13" s="32">
        <f t="shared" si="3"/>
        <v>0</v>
      </c>
      <c r="G13" s="32">
        <f t="shared" si="3"/>
        <v>0</v>
      </c>
      <c r="H13" s="32">
        <f t="shared" si="3"/>
        <v>0</v>
      </c>
      <c r="I13" s="32">
        <f t="shared" si="1"/>
        <v>0</v>
      </c>
      <c r="J13" s="96" t="e">
        <f t="shared" si="2"/>
        <v>#DIV/0!</v>
      </c>
    </row>
    <row r="14" spans="1:10" ht="18.75" customHeight="1">
      <c r="A14" s="29" t="s">
        <v>198</v>
      </c>
      <c r="B14" s="30" t="s">
        <v>199</v>
      </c>
      <c r="C14" s="32">
        <f t="shared" ref="C14:H14" si="5">C15+C16</f>
        <v>0</v>
      </c>
      <c r="D14" s="32">
        <f t="shared" si="5"/>
        <v>0</v>
      </c>
      <c r="E14" s="32">
        <f t="shared" si="4"/>
        <v>0</v>
      </c>
      <c r="F14" s="32">
        <f t="shared" si="5"/>
        <v>0</v>
      </c>
      <c r="G14" s="32">
        <f t="shared" si="5"/>
        <v>0</v>
      </c>
      <c r="H14" s="32">
        <f t="shared" si="5"/>
        <v>0</v>
      </c>
      <c r="I14" s="32">
        <f t="shared" si="1"/>
        <v>0</v>
      </c>
      <c r="J14" s="96" t="e">
        <f t="shared" si="2"/>
        <v>#DIV/0!</v>
      </c>
    </row>
    <row r="15" spans="1:10" ht="18.75" customHeight="1">
      <c r="A15" s="33" t="s">
        <v>200</v>
      </c>
      <c r="B15" s="30" t="s">
        <v>201</v>
      </c>
      <c r="C15" s="32">
        <f>'Таб.5 Пр.5 Смета98эВэкспертное'!D33+'Таб.5 Пр.5 Смета98эВэкспертное'!D41</f>
        <v>0</v>
      </c>
      <c r="D15" s="32">
        <f>'Таб.5 Пр.5 Смета98эВэкспертное'!F33+'Таб.5 Пр.5 Смета98эВэкспертное'!F41</f>
        <v>0</v>
      </c>
      <c r="E15" s="32">
        <f t="shared" si="4"/>
        <v>0</v>
      </c>
      <c r="F15" s="32">
        <f>'Таб.5 Пр.5 Смета98эВэкспертное'!I33+'Таб.5 Пр.5 Смета98эВэкспертное'!I41</f>
        <v>0</v>
      </c>
      <c r="G15" s="32">
        <f>'Таб.5 Пр.5 Смета98эВэкспертное'!J33+'Таб.5 Пр.5 Смета98эВэкспертное'!J41</f>
        <v>0</v>
      </c>
      <c r="H15" s="125">
        <f>'Таб.5 Пр.5 Смета98эВэкспертное'!K33+'Таб.5 Пр.5 Смета98эВэкспертное'!K41</f>
        <v>0</v>
      </c>
      <c r="I15" s="32">
        <f t="shared" si="1"/>
        <v>0</v>
      </c>
      <c r="J15" s="96" t="e">
        <f t="shared" si="2"/>
        <v>#DIV/0!</v>
      </c>
    </row>
    <row r="16" spans="1:10" ht="18.75" customHeight="1">
      <c r="A16" s="29" t="s">
        <v>202</v>
      </c>
      <c r="B16" s="30" t="s">
        <v>203</v>
      </c>
      <c r="C16" s="32">
        <f>'Таб.5 Пр.5 Смета98эВэкспертное'!D82</f>
        <v>0</v>
      </c>
      <c r="D16" s="32">
        <f>'Таб.5 Пр.5 Смета98эВэкспертное'!F82</f>
        <v>0</v>
      </c>
      <c r="E16" s="32">
        <f t="shared" si="4"/>
        <v>0</v>
      </c>
      <c r="F16" s="32">
        <f>'Таб.5 Пр.5 Смета98эВэкспертное'!I82</f>
        <v>0</v>
      </c>
      <c r="G16" s="32">
        <f>'Таб.5 Пр.5 Смета98эВэкспертное'!J82</f>
        <v>0</v>
      </c>
      <c r="H16" s="125">
        <f>'Таб.5 Пр.5 Смета98эВэкспертное'!K82</f>
        <v>0</v>
      </c>
      <c r="I16" s="32">
        <f t="shared" si="1"/>
        <v>0</v>
      </c>
      <c r="J16" s="96" t="e">
        <f t="shared" si="2"/>
        <v>#DIV/0!</v>
      </c>
    </row>
    <row r="17" spans="1:10" ht="18.75" customHeight="1">
      <c r="A17" s="29" t="s">
        <v>204</v>
      </c>
      <c r="B17" s="30" t="s">
        <v>205</v>
      </c>
      <c r="C17" s="32">
        <f>'Таб.5 Пр.5 Смета98эВэкспертное'!D34+'Таб.5 Пр.5 Смета98эВэкспертное'!D42</f>
        <v>0</v>
      </c>
      <c r="D17" s="32">
        <f>'Таб.5 Пр.5 Смета98эВэкспертное'!F34+'Таб.5 Пр.5 Смета98эВэкспертное'!F42</f>
        <v>0</v>
      </c>
      <c r="E17" s="32">
        <f t="shared" si="4"/>
        <v>0</v>
      </c>
      <c r="F17" s="32">
        <f>'Таб.5 Пр.5 Смета98эВэкспертное'!I34+'Таб.5 Пр.5 Смета98эВэкспертное'!I42</f>
        <v>0</v>
      </c>
      <c r="G17" s="32">
        <f>'Таб.5 Пр.5 Смета98эВэкспертное'!J34+'Таб.5 Пр.5 Смета98эВэкспертное'!J42</f>
        <v>0</v>
      </c>
      <c r="H17" s="125">
        <f>'Таб.5 Пр.5 Смета98эВэкспертное'!K34+'Таб.5 Пр.5 Смета98эВэкспертное'!K42</f>
        <v>0</v>
      </c>
      <c r="I17" s="32">
        <f t="shared" si="1"/>
        <v>0</v>
      </c>
      <c r="J17" s="96" t="e">
        <f t="shared" si="2"/>
        <v>#DIV/0!</v>
      </c>
    </row>
    <row r="18" spans="1:10" ht="18.75" customHeight="1">
      <c r="A18" s="29" t="s">
        <v>135</v>
      </c>
      <c r="B18" s="30" t="s">
        <v>206</v>
      </c>
      <c r="C18" s="32">
        <f>'Таб.5 Пр.5 Смета98эВэкспертное'!D18</f>
        <v>0</v>
      </c>
      <c r="D18" s="32">
        <f>'Таб.5 Пр.5 Смета98эВэкспертное'!F18</f>
        <v>0</v>
      </c>
      <c r="E18" s="32">
        <f t="shared" si="4"/>
        <v>0</v>
      </c>
      <c r="F18" s="32">
        <f>'Таб.5 Пр.5 Смета98эВэкспертное'!I18</f>
        <v>0</v>
      </c>
      <c r="G18" s="32">
        <f>'Таб.5 Пр.5 Смета98эВэкспертное'!J18</f>
        <v>0</v>
      </c>
      <c r="H18" s="125">
        <f>'Таб.5 Пр.5 Смета98эВэкспертное'!K18</f>
        <v>0</v>
      </c>
      <c r="I18" s="32">
        <f t="shared" si="1"/>
        <v>0</v>
      </c>
      <c r="J18" s="96" t="e">
        <f t="shared" si="2"/>
        <v>#DIV/0!</v>
      </c>
    </row>
    <row r="19" spans="1:10" ht="18.75" customHeight="1">
      <c r="A19" s="29" t="s">
        <v>550</v>
      </c>
      <c r="B19" s="30" t="s">
        <v>207</v>
      </c>
      <c r="C19" s="32">
        <f>'Таб.5 Пр.5 Смета98эВэкспертное'!D53</f>
        <v>0</v>
      </c>
      <c r="D19" s="32">
        <f>'Таб.5 Пр.5 Смета98эВэкспертное'!F53</f>
        <v>0</v>
      </c>
      <c r="E19" s="32">
        <f t="shared" si="4"/>
        <v>0</v>
      </c>
      <c r="F19" s="32">
        <f>'Таб.5 Пр.5 Смета98эВэкспертное'!I53</f>
        <v>0</v>
      </c>
      <c r="G19" s="32">
        <f>'Таб.5 Пр.5 Смета98эВэкспертное'!J53</f>
        <v>0</v>
      </c>
      <c r="H19" s="125">
        <f>'Таб.5 Пр.5 Смета98эВэкспертное'!K53</f>
        <v>0</v>
      </c>
      <c r="I19" s="32">
        <f t="shared" si="1"/>
        <v>0</v>
      </c>
      <c r="J19" s="96" t="e">
        <f t="shared" si="2"/>
        <v>#DIV/0!</v>
      </c>
    </row>
    <row r="20" spans="1:10" ht="18.75" customHeight="1">
      <c r="A20" s="29" t="s">
        <v>551</v>
      </c>
      <c r="B20" s="30" t="s">
        <v>208</v>
      </c>
      <c r="C20" s="32">
        <f>'Таб.5 Пр.5 Смета98эВэкспертное'!D57</f>
        <v>0</v>
      </c>
      <c r="D20" s="32">
        <f>'Таб.5 Пр.5 Смета98эВэкспертное'!F57</f>
        <v>0</v>
      </c>
      <c r="E20" s="32">
        <f t="shared" si="4"/>
        <v>0</v>
      </c>
      <c r="F20" s="32">
        <f>'Таб.5 Пр.5 Смета98эВэкспертное'!I57</f>
        <v>0</v>
      </c>
      <c r="G20" s="32">
        <f>'Таб.5 Пр.5 Смета98эВэкспертное'!J57</f>
        <v>0</v>
      </c>
      <c r="H20" s="125">
        <f>'Таб.5 Пр.5 Смета98эВэкспертное'!K57</f>
        <v>0</v>
      </c>
      <c r="I20" s="32">
        <f t="shared" si="1"/>
        <v>0</v>
      </c>
      <c r="J20" s="96" t="e">
        <f t="shared" si="2"/>
        <v>#DIV/0!</v>
      </c>
    </row>
    <row r="21" spans="1:10" ht="18.75" customHeight="1">
      <c r="A21" s="29" t="s">
        <v>140</v>
      </c>
      <c r="B21" s="30" t="s">
        <v>209</v>
      </c>
      <c r="C21" s="32">
        <f t="shared" ref="C21:H21" si="6">SUM(C22:C28,C31)</f>
        <v>0</v>
      </c>
      <c r="D21" s="32">
        <f t="shared" si="6"/>
        <v>0</v>
      </c>
      <c r="E21" s="32">
        <f t="shared" si="4"/>
        <v>0</v>
      </c>
      <c r="F21" s="32">
        <f t="shared" si="6"/>
        <v>0</v>
      </c>
      <c r="G21" s="32">
        <f t="shared" si="6"/>
        <v>0</v>
      </c>
      <c r="H21" s="125">
        <f t="shared" si="6"/>
        <v>0</v>
      </c>
      <c r="I21" s="32">
        <f t="shared" si="1"/>
        <v>0</v>
      </c>
      <c r="J21" s="96" t="e">
        <f t="shared" si="2"/>
        <v>#DIV/0!</v>
      </c>
    </row>
    <row r="22" spans="1:10" ht="18.75" customHeight="1">
      <c r="A22" s="29" t="s">
        <v>210</v>
      </c>
      <c r="B22" s="30" t="s">
        <v>211</v>
      </c>
      <c r="C22" s="32"/>
      <c r="D22" s="32"/>
      <c r="E22" s="32"/>
      <c r="F22" s="32"/>
      <c r="G22" s="32"/>
      <c r="H22" s="32"/>
      <c r="I22" s="32">
        <f t="shared" si="1"/>
        <v>0</v>
      </c>
      <c r="J22" s="96" t="e">
        <f t="shared" si="2"/>
        <v>#DIV/0!</v>
      </c>
    </row>
    <row r="23" spans="1:10" ht="18.75" customHeight="1">
      <c r="A23" s="29" t="s">
        <v>212</v>
      </c>
      <c r="B23" s="30" t="s">
        <v>213</v>
      </c>
      <c r="C23" s="32">
        <f>'Таб.5 Пр.5 Смета98эВэкспертное'!D35</f>
        <v>0</v>
      </c>
      <c r="D23" s="32">
        <f>'Таб.5 Пр.5 Смета98эВэкспертное'!F35</f>
        <v>0</v>
      </c>
      <c r="E23" s="32">
        <f t="shared" ref="E23:E26" si="7">C23-D23</f>
        <v>0</v>
      </c>
      <c r="F23" s="32">
        <f>'Таб.5 Пр.5 Смета98эВэкспертное'!I35</f>
        <v>0</v>
      </c>
      <c r="G23" s="32">
        <f>'Таб.5 Пр.5 Смета98эВэкспертное'!J35</f>
        <v>0</v>
      </c>
      <c r="H23" s="125">
        <f>'Таб.5 Пр.5 Смета98эВэкспертное'!K35</f>
        <v>0</v>
      </c>
      <c r="I23" s="32">
        <f t="shared" si="1"/>
        <v>0</v>
      </c>
      <c r="J23" s="96" t="e">
        <f t="shared" si="2"/>
        <v>#DIV/0!</v>
      </c>
    </row>
    <row r="24" spans="1:10" ht="30">
      <c r="A24" s="29" t="s">
        <v>214</v>
      </c>
      <c r="B24" s="30" t="s">
        <v>563</v>
      </c>
      <c r="C24" s="32">
        <f>'Таб.5 Пр.5 Смета98эВэкспертное'!D52</f>
        <v>0</v>
      </c>
      <c r="D24" s="32">
        <f>'Таб.5 Пр.5 Смета98эВэкспертное'!F52</f>
        <v>0</v>
      </c>
      <c r="E24" s="32">
        <f t="shared" si="7"/>
        <v>0</v>
      </c>
      <c r="F24" s="32">
        <f>'Таб.5 Пр.5 Смета98эВэкспертное'!I52</f>
        <v>0</v>
      </c>
      <c r="G24" s="32">
        <f>'Таб.5 Пр.5 Смета98эВэкспертное'!J52</f>
        <v>0</v>
      </c>
      <c r="H24" s="125">
        <f>'Таб.5 Пр.5 Смета98эВэкспертное'!K52</f>
        <v>0</v>
      </c>
      <c r="I24" s="32">
        <f t="shared" si="1"/>
        <v>0</v>
      </c>
      <c r="J24" s="96" t="e">
        <f t="shared" si="2"/>
        <v>#DIV/0!</v>
      </c>
    </row>
    <row r="25" spans="1:10" ht="30">
      <c r="A25" s="29" t="s">
        <v>215</v>
      </c>
      <c r="B25" s="30" t="s">
        <v>216</v>
      </c>
      <c r="C25" s="32">
        <f>'Таб.5 Пр.5 Смета98эВэкспертное'!D40</f>
        <v>0</v>
      </c>
      <c r="D25" s="32">
        <f>'Таб.5 Пр.5 Смета98эВэкспертное'!F40</f>
        <v>0</v>
      </c>
      <c r="E25" s="32">
        <f t="shared" si="7"/>
        <v>0</v>
      </c>
      <c r="F25" s="32">
        <f>'Таб.5 Пр.5 Смета98эВэкспертное'!I40</f>
        <v>0</v>
      </c>
      <c r="G25" s="32">
        <f>'Таб.5 Пр.5 Смета98эВэкспертное'!J40</f>
        <v>0</v>
      </c>
      <c r="H25" s="125">
        <f>'Таб.5 Пр.5 Смета98эВэкспертное'!K40</f>
        <v>0</v>
      </c>
      <c r="I25" s="32">
        <f t="shared" si="1"/>
        <v>0</v>
      </c>
      <c r="J25" s="96" t="e">
        <f t="shared" si="2"/>
        <v>#DIV/0!</v>
      </c>
    </row>
    <row r="26" spans="1:10" ht="30">
      <c r="A26" s="29" t="s">
        <v>217</v>
      </c>
      <c r="B26" s="30" t="s">
        <v>218</v>
      </c>
      <c r="C26" s="32">
        <f>'Таб.5 Пр.5 Смета98эВэкспертное'!D22</f>
        <v>0</v>
      </c>
      <c r="D26" s="32">
        <f>'Таб.5 Пр.5 Смета98эВэкспертное'!F22</f>
        <v>0</v>
      </c>
      <c r="E26" s="32">
        <f t="shared" si="7"/>
        <v>0</v>
      </c>
      <c r="F26" s="32">
        <f>'Таб.5 Пр.5 Смета98эВэкспертное'!I22</f>
        <v>0</v>
      </c>
      <c r="G26" s="32">
        <f>'Таб.5 Пр.5 Смета98эВэкспертное'!J22</f>
        <v>0</v>
      </c>
      <c r="H26" s="125">
        <f>'Таб.5 Пр.5 Смета98эВэкспертное'!K22</f>
        <v>0</v>
      </c>
      <c r="I26" s="32">
        <f t="shared" si="1"/>
        <v>0</v>
      </c>
      <c r="J26" s="96" t="e">
        <f t="shared" si="2"/>
        <v>#DIV/0!</v>
      </c>
    </row>
    <row r="27" spans="1:10" ht="18" customHeight="1">
      <c r="A27" s="35" t="s">
        <v>219</v>
      </c>
      <c r="B27" s="30" t="s">
        <v>220</v>
      </c>
      <c r="C27" s="32"/>
      <c r="D27" s="32"/>
      <c r="E27" s="32"/>
      <c r="F27" s="32"/>
      <c r="G27" s="32"/>
      <c r="H27" s="34"/>
      <c r="I27" s="32">
        <f t="shared" si="1"/>
        <v>0</v>
      </c>
      <c r="J27" s="96" t="e">
        <f t="shared" si="2"/>
        <v>#DIV/0!</v>
      </c>
    </row>
    <row r="28" spans="1:10" ht="30">
      <c r="A28" s="29" t="s">
        <v>221</v>
      </c>
      <c r="B28" s="30" t="s">
        <v>222</v>
      </c>
      <c r="C28" s="32">
        <f t="shared" ref="C28:H28" si="8">SUM(C29:C30)</f>
        <v>0</v>
      </c>
      <c r="D28" s="32">
        <f t="shared" si="8"/>
        <v>0</v>
      </c>
      <c r="E28" s="32">
        <f t="shared" ref="E28:E39" si="9">C28-D28</f>
        <v>0</v>
      </c>
      <c r="F28" s="32">
        <f t="shared" si="8"/>
        <v>0</v>
      </c>
      <c r="G28" s="32">
        <f t="shared" si="8"/>
        <v>0</v>
      </c>
      <c r="H28" s="125">
        <f t="shared" si="8"/>
        <v>0</v>
      </c>
      <c r="I28" s="32">
        <f t="shared" si="1"/>
        <v>0</v>
      </c>
      <c r="J28" s="96" t="e">
        <f>H28/F28-1</f>
        <v>#DIV/0!</v>
      </c>
    </row>
    <row r="29" spans="1:10" ht="18.75" customHeight="1">
      <c r="A29" s="29" t="s">
        <v>223</v>
      </c>
      <c r="B29" s="30" t="s">
        <v>224</v>
      </c>
      <c r="C29" s="32">
        <f>'Таб.5 Пр.5 Смета98эВэкспертное'!D45</f>
        <v>0</v>
      </c>
      <c r="D29" s="32">
        <f>'Таб.5 Пр.5 Смета98эВэкспертное'!F45</f>
        <v>0</v>
      </c>
      <c r="E29" s="32">
        <f t="shared" si="9"/>
        <v>0</v>
      </c>
      <c r="F29" s="32">
        <f>'Таб.5 Пр.5 Смета98эВэкспертное'!I45</f>
        <v>0</v>
      </c>
      <c r="G29" s="32">
        <f>'Таб.5 Пр.5 Смета98эВэкспертное'!J45</f>
        <v>0</v>
      </c>
      <c r="H29" s="125">
        <f>'Таб.5 Пр.5 Смета98эВэкспертное'!K45</f>
        <v>0</v>
      </c>
      <c r="I29" s="32">
        <f t="shared" si="1"/>
        <v>0</v>
      </c>
      <c r="J29" s="96" t="e">
        <f t="shared" si="2"/>
        <v>#DIV/0!</v>
      </c>
    </row>
    <row r="30" spans="1:10" ht="18.75" customHeight="1">
      <c r="A30" s="29" t="s">
        <v>225</v>
      </c>
      <c r="B30" s="30" t="s">
        <v>76</v>
      </c>
      <c r="C30" s="32">
        <f>'Таб.5 Пр.5 Смета98эВэкспертное'!D46*('Таб.2 Пр.5 Справочник'!$B$28="Себестоимость")</f>
        <v>0</v>
      </c>
      <c r="D30" s="32">
        <f>'Таб.5 Пр.5 Смета98эВэкспертное'!F46*('Таб.2 Пр.5 Справочник'!$B$28="Себестоимость")</f>
        <v>0</v>
      </c>
      <c r="E30" s="32">
        <f t="shared" si="9"/>
        <v>0</v>
      </c>
      <c r="F30" s="32">
        <f>'Таб.5 Пр.5 Смета98эВэкспертное'!I46*('Таб.2 Пр.5 Справочник'!$B$28="Себестоимость")</f>
        <v>0</v>
      </c>
      <c r="G30" s="32">
        <f>'Таб.5 Пр.5 Смета98эВэкспертное'!J46*('Таб.2 Пр.5 Справочник'!$B$28="Себестоимость")</f>
        <v>0</v>
      </c>
      <c r="H30" s="32">
        <f>'Таб.5 Пр.5 Смета98эВэкспертное'!K57*('Таб.2 Пр.5 Справочник'!$B$28="Себестоимость")</f>
        <v>0</v>
      </c>
      <c r="I30" s="32">
        <f t="shared" si="1"/>
        <v>0</v>
      </c>
      <c r="J30" s="96" t="e">
        <f t="shared" si="2"/>
        <v>#DIV/0!</v>
      </c>
    </row>
    <row r="31" spans="1:10" ht="30">
      <c r="A31" s="116" t="s">
        <v>226</v>
      </c>
      <c r="B31" s="30" t="s">
        <v>227</v>
      </c>
      <c r="C31" s="32">
        <f t="shared" ref="C31:H31" si="10">SUM(C32:C33)</f>
        <v>0</v>
      </c>
      <c r="D31" s="32">
        <f t="shared" si="10"/>
        <v>0</v>
      </c>
      <c r="E31" s="32">
        <f t="shared" si="9"/>
        <v>0</v>
      </c>
      <c r="F31" s="32">
        <f t="shared" si="10"/>
        <v>0</v>
      </c>
      <c r="G31" s="32">
        <f t="shared" si="10"/>
        <v>0</v>
      </c>
      <c r="H31" s="32">
        <f t="shared" si="10"/>
        <v>0</v>
      </c>
      <c r="I31" s="32">
        <f t="shared" si="1"/>
        <v>0</v>
      </c>
      <c r="J31" s="96" t="e">
        <f t="shared" si="2"/>
        <v>#DIV/0!</v>
      </c>
    </row>
    <row r="32" spans="1:10" ht="18.75" customHeight="1">
      <c r="A32" s="116" t="s">
        <v>228</v>
      </c>
      <c r="B32" s="30" t="s">
        <v>229</v>
      </c>
      <c r="C32" s="32">
        <f>'Таб.5 Пр.5 Смета98эВэкспертное'!D43</f>
        <v>0</v>
      </c>
      <c r="D32" s="32">
        <f>'Таб.5 Пр.5 Смета98эВэкспертное'!F43</f>
        <v>0</v>
      </c>
      <c r="E32" s="32">
        <f t="shared" si="9"/>
        <v>0</v>
      </c>
      <c r="F32" s="32">
        <f>'Таб.5 Пр.5 Смета98эВэкспертное'!I43</f>
        <v>0</v>
      </c>
      <c r="G32" s="32">
        <f>'Таб.5 Пр.5 Смета98эВэкспертное'!J43</f>
        <v>0</v>
      </c>
      <c r="H32" s="125">
        <f>'Таб.5 Пр.5 Смета98эВэкспертное'!K43</f>
        <v>0</v>
      </c>
      <c r="I32" s="32">
        <f t="shared" si="1"/>
        <v>0</v>
      </c>
      <c r="J32" s="96" t="e">
        <f t="shared" si="2"/>
        <v>#DIV/0!</v>
      </c>
    </row>
    <row r="33" spans="1:10" ht="18.75" customHeight="1">
      <c r="A33" s="116" t="s">
        <v>230</v>
      </c>
      <c r="B33" s="30" t="s">
        <v>231</v>
      </c>
      <c r="C33" s="32">
        <f>'Таб.5 Пр.5 Смета98эВэкспертное'!D21-'Таб.5 Пр.5 Смета98эВэкспертное'!D22-'Таб.5 Пр.5 Смета98эВэкспертное'!D33-'Таб.5 Пр.5 Смета98эВэкспертное'!D34-'Таб.5 Пр.5 Смета98эВэкспертное'!D35+'Таб.5 Пр.5 Смета98эВэкспертное'!D54</f>
        <v>0</v>
      </c>
      <c r="D33" s="32">
        <f>'Таб.5 Пр.5 Смета98эВэкспертное'!F21-'Таб.5 Пр.5 Смета98эВэкспертное'!F22-'Таб.5 Пр.5 Смета98эВэкспертное'!F33-'Таб.5 Пр.5 Смета98эВэкспертное'!F34-'Таб.5 Пр.5 Смета98эВэкспертное'!F35+'Таб.5 Пр.5 Смета98эВэкспертное'!F54</f>
        <v>0</v>
      </c>
      <c r="E33" s="32">
        <f t="shared" si="9"/>
        <v>0</v>
      </c>
      <c r="F33" s="32">
        <f>'Таб.5 Пр.5 Смета98эВэкспертное'!I21-'Таб.5 Пр.5 Смета98эВэкспертное'!I22-'Таб.5 Пр.5 Смета98эВэкспертное'!I33-'Таб.5 Пр.5 Смета98эВэкспертное'!I34-'Таб.5 Пр.5 Смета98эВэкспертное'!I35+'Таб.5 Пр.5 Смета98эВэкспертное'!I54</f>
        <v>0</v>
      </c>
      <c r="G33" s="32">
        <f>'Таб.5 Пр.5 Смета98эВэкспертное'!J21-'Таб.5 Пр.5 Смета98эВэкспертное'!J22-'Таб.5 Пр.5 Смета98эВэкспертное'!J33-'Таб.5 Пр.5 Смета98эВэкспертное'!J34-'Таб.5 Пр.5 Смета98эВэкспертное'!J35+'Таб.5 Пр.5 Смета98эВэкспертное'!J54</f>
        <v>0</v>
      </c>
      <c r="H33" s="125">
        <f>'Таб.5 Пр.5 Смета98эВэкспертное'!K21-'Таб.5 Пр.5 Смета98эВэкспертное'!K22-'Таб.5 Пр.5 Смета98эВэкспертное'!K33-'Таб.5 Пр.5 Смета98эВэкспертное'!K34-'Таб.5 Пр.5 Смета98эВэкспертное'!K35</f>
        <v>0</v>
      </c>
      <c r="I33" s="32">
        <f t="shared" si="1"/>
        <v>0</v>
      </c>
      <c r="J33" s="96" t="e">
        <f t="shared" si="2"/>
        <v>#DIV/0!</v>
      </c>
    </row>
    <row r="34" spans="1:10" ht="18.75" customHeight="1">
      <c r="A34" s="116" t="s">
        <v>469</v>
      </c>
      <c r="B34" s="115" t="s">
        <v>232</v>
      </c>
      <c r="C34" s="114">
        <f t="shared" ref="C34:H34" si="11">SUM(C9:C13,C18:C21)</f>
        <v>0</v>
      </c>
      <c r="D34" s="114">
        <f t="shared" si="11"/>
        <v>0</v>
      </c>
      <c r="E34" s="114">
        <f t="shared" si="9"/>
        <v>0</v>
      </c>
      <c r="F34" s="114">
        <f t="shared" si="11"/>
        <v>0</v>
      </c>
      <c r="G34" s="114">
        <f t="shared" si="11"/>
        <v>0</v>
      </c>
      <c r="H34" s="114">
        <f t="shared" si="11"/>
        <v>0</v>
      </c>
      <c r="I34" s="32">
        <f t="shared" si="1"/>
        <v>0</v>
      </c>
      <c r="J34" s="96" t="e">
        <f t="shared" si="2"/>
        <v>#DIV/0!</v>
      </c>
    </row>
    <row r="35" spans="1:10" ht="30">
      <c r="A35" s="116" t="s">
        <v>552</v>
      </c>
      <c r="B35" s="30" t="s">
        <v>233</v>
      </c>
      <c r="C35" s="32">
        <f>IF('Таб.5 Пр.5 Смета98эВэкспертное'!D72&lt;0,0,'Таб.5 Пр.5 Смета98эВэкспертное'!D72)+'Таб.5 Пр.5 Смета98эВэкспертное'!D56</f>
        <v>0</v>
      </c>
      <c r="D35" s="32">
        <f>IF('Таб.5 Пр.5 Смета98эВэкспертное'!F72&lt;0,0,'Таб.5 Пр.5 Смета98эВэкспертное'!F72)+'Таб.5 Пр.5 Смета98эВэкспертное'!F56</f>
        <v>0</v>
      </c>
      <c r="E35" s="32">
        <f t="shared" si="9"/>
        <v>0</v>
      </c>
      <c r="F35" s="32">
        <f>IF('Таб.5 Пр.5 Смета98эВэкспертное'!I72&lt;0,0,'Таб.5 Пр.5 Смета98эВэкспертное'!I72)+'Таб.5 Пр.5 Смета98эВэкспертное'!I56</f>
        <v>0</v>
      </c>
      <c r="G35" s="32">
        <f>IF('Таб.5 Пр.5 Смета98эВэкспертное'!J72&lt;0,0,'Таб.5 Пр.5 Смета98эВэкспертное'!J72)+'Таб.5 Пр.5 Смета98эВэкспертное'!J56</f>
        <v>0</v>
      </c>
      <c r="H35" s="34">
        <f>IF('Таб.5 Пр.5 Смета98эВэкспертное'!K72&lt;0,0,'Таб.5 Пр.5 Смета98эВэкспертное'!K72)</f>
        <v>0</v>
      </c>
      <c r="I35" s="32">
        <f>G35-H35</f>
        <v>0</v>
      </c>
      <c r="J35" s="96" t="e">
        <f t="shared" si="2"/>
        <v>#DIV/0!</v>
      </c>
    </row>
    <row r="36" spans="1:10" ht="30">
      <c r="A36" s="116" t="s">
        <v>553</v>
      </c>
      <c r="B36" s="30" t="s">
        <v>234</v>
      </c>
      <c r="C36" s="32">
        <f>IF('Таб.5 Пр.5 Смета98эВэкспертное'!D72&lt;0,'Таб.5 Пр.5 Смета98эВэкспертное'!D72,0)</f>
        <v>0</v>
      </c>
      <c r="D36" s="32">
        <f>IF('Таб.5 Пр.5 Смета98эВэкспертное'!F72&lt;0,'Таб.5 Пр.5 Смета98эВэкспертное'!F72,0)</f>
        <v>0</v>
      </c>
      <c r="E36" s="32">
        <f t="shared" si="9"/>
        <v>0</v>
      </c>
      <c r="F36" s="32">
        <f>IF('Таб.5 Пр.5 Смета98эВэкспертное'!I72&lt;0,'Таб.5 Пр.5 Смета98эВэкспертное'!I72,0)</f>
        <v>0</v>
      </c>
      <c r="G36" s="32">
        <f>IF('Таб.5 Пр.5 Смета98эВэкспертное'!J72&lt;0,'Таб.5 Пр.5 Смета98эВэкспертное'!J72,0)</f>
        <v>0</v>
      </c>
      <c r="H36" s="34">
        <f>IF('Таб.5 Пр.5 Смета98эВэкспертное'!K72&lt;0,'Таб.5 Пр.5 Смета98эВэкспертное'!K72,0)</f>
        <v>0</v>
      </c>
      <c r="I36" s="32">
        <f t="shared" si="1"/>
        <v>0</v>
      </c>
      <c r="J36" s="96" t="e">
        <f t="shared" si="2"/>
        <v>#DIV/0!</v>
      </c>
    </row>
    <row r="37" spans="1:10" ht="30">
      <c r="A37" s="116" t="s">
        <v>554</v>
      </c>
      <c r="B37" s="30" t="s">
        <v>235</v>
      </c>
      <c r="C37" s="32">
        <f t="shared" ref="C37:H37" si="12">C34+C35+C36</f>
        <v>0</v>
      </c>
      <c r="D37" s="32">
        <f t="shared" si="12"/>
        <v>0</v>
      </c>
      <c r="E37" s="32">
        <f t="shared" si="9"/>
        <v>0</v>
      </c>
      <c r="F37" s="32">
        <f t="shared" si="12"/>
        <v>0</v>
      </c>
      <c r="G37" s="32">
        <f t="shared" si="12"/>
        <v>0</v>
      </c>
      <c r="H37" s="32">
        <f t="shared" si="12"/>
        <v>0</v>
      </c>
      <c r="I37" s="32">
        <f t="shared" si="1"/>
        <v>0</v>
      </c>
      <c r="J37" s="96" t="e">
        <f t="shared" si="2"/>
        <v>#DIV/0!</v>
      </c>
    </row>
    <row r="38" spans="1:10" ht="18.75" customHeight="1">
      <c r="A38" s="116" t="s">
        <v>236</v>
      </c>
      <c r="B38" s="30" t="s">
        <v>237</v>
      </c>
      <c r="C38" s="114">
        <f t="shared" ref="C38:H38" si="13">C37-C39</f>
        <v>0</v>
      </c>
      <c r="D38" s="114">
        <f t="shared" si="13"/>
        <v>0</v>
      </c>
      <c r="E38" s="114">
        <f t="shared" si="9"/>
        <v>0</v>
      </c>
      <c r="F38" s="114">
        <f t="shared" si="13"/>
        <v>0</v>
      </c>
      <c r="G38" s="114">
        <f t="shared" si="13"/>
        <v>0</v>
      </c>
      <c r="H38" s="114">
        <f t="shared" si="13"/>
        <v>0</v>
      </c>
      <c r="I38" s="32">
        <f t="shared" si="1"/>
        <v>0</v>
      </c>
      <c r="J38" s="96" t="e">
        <f t="shared" si="2"/>
        <v>#DIV/0!</v>
      </c>
    </row>
    <row r="39" spans="1:10" ht="30">
      <c r="A39" s="116" t="s">
        <v>238</v>
      </c>
      <c r="B39" s="30" t="s">
        <v>239</v>
      </c>
      <c r="C39" s="32">
        <f t="shared" ref="C39:H39" si="14">C16</f>
        <v>0</v>
      </c>
      <c r="D39" s="32">
        <f t="shared" si="14"/>
        <v>0</v>
      </c>
      <c r="E39" s="32">
        <f t="shared" si="9"/>
        <v>0</v>
      </c>
      <c r="F39" s="32">
        <f t="shared" si="14"/>
        <v>0</v>
      </c>
      <c r="G39" s="32">
        <f t="shared" si="14"/>
        <v>0</v>
      </c>
      <c r="H39" s="32">
        <f t="shared" si="14"/>
        <v>0</v>
      </c>
      <c r="I39" s="32">
        <f t="shared" si="1"/>
        <v>0</v>
      </c>
      <c r="J39" s="96" t="e">
        <f t="shared" si="2"/>
        <v>#DIV/0!</v>
      </c>
    </row>
  </sheetData>
  <sheetProtection algorithmName="SHA-512" hashValue="rlB9JwgZEad8UKOXxxYNlFjtXWRnfF19oAMpxLJ/Ih9bYGcMqhlxrrd6WgoddEL/MUUb2dP9pVX1PlWHp9JqEg==" saltValue="60zS8Z3C9H9ZUJeDERt0jA==" spinCount="100000" sheet="1" objects="1"/>
  <mergeCells count="13">
    <mergeCell ref="F1:G1"/>
    <mergeCell ref="A3:J3"/>
    <mergeCell ref="A4:J4"/>
    <mergeCell ref="G5:J5"/>
    <mergeCell ref="C5:E5"/>
    <mergeCell ref="A5:A7"/>
    <mergeCell ref="B5:B7"/>
    <mergeCell ref="C6:C7"/>
    <mergeCell ref="D6:D7"/>
    <mergeCell ref="E6:E7"/>
    <mergeCell ref="F6:F7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>
    <pageSetUpPr fitToPage="1"/>
  </sheetPr>
  <dimension ref="A1:J24"/>
  <sheetViews>
    <sheetView zoomScaleNormal="100" zoomScaleSheetLayoutView="100" workbookViewId="0">
      <selection activeCell="B5" sqref="B5:B7"/>
    </sheetView>
  </sheetViews>
  <sheetFormatPr defaultColWidth="9.140625" defaultRowHeight="15"/>
  <cols>
    <col min="1" max="1" width="6.28515625" style="22" bestFit="1" customWidth="1"/>
    <col min="2" max="2" width="49.7109375" style="22" customWidth="1"/>
    <col min="3" max="9" width="14.140625" style="22" customWidth="1"/>
    <col min="10" max="10" width="9.140625" style="22" customWidth="1"/>
    <col min="11" max="16384" width="9.140625" style="22"/>
  </cols>
  <sheetData>
    <row r="1" spans="1:10">
      <c r="A1" s="880" t="s">
        <v>814</v>
      </c>
      <c r="B1" s="880"/>
      <c r="C1" s="880"/>
      <c r="D1" s="880"/>
      <c r="E1" s="880"/>
      <c r="F1" s="880"/>
      <c r="G1" s="880"/>
      <c r="H1" s="880"/>
      <c r="I1" s="880"/>
      <c r="J1" s="880"/>
    </row>
    <row r="2" spans="1:10">
      <c r="A2" s="880" t="s">
        <v>240</v>
      </c>
      <c r="B2" s="880"/>
      <c r="C2" s="880"/>
      <c r="D2" s="880"/>
      <c r="E2" s="880"/>
      <c r="F2" s="880"/>
      <c r="G2" s="880"/>
      <c r="H2" s="880"/>
      <c r="I2" s="880"/>
      <c r="J2" s="880"/>
    </row>
    <row r="3" spans="1:10">
      <c r="A3" s="944" t="str">
        <f>"Расходы из прибыли "&amp;'Таб.2 Пр.5 Справочник'!B5&amp;" на "&amp;'Таб.2 Пр.5 Справочник'!B8&amp;" год"</f>
        <v>Расходы из прибыли 0 на  год</v>
      </c>
      <c r="B3" s="944"/>
      <c r="C3" s="944"/>
      <c r="D3" s="944"/>
      <c r="E3" s="944"/>
      <c r="F3" s="944"/>
      <c r="G3" s="944"/>
      <c r="H3" s="944"/>
      <c r="I3" s="944"/>
      <c r="J3" s="944"/>
    </row>
    <row r="4" spans="1:10">
      <c r="A4" s="948" t="s">
        <v>152</v>
      </c>
      <c r="B4" s="948"/>
      <c r="C4" s="948"/>
      <c r="D4" s="948"/>
      <c r="E4" s="948"/>
      <c r="F4" s="948"/>
      <c r="G4" s="948"/>
      <c r="H4" s="948"/>
      <c r="I4" s="948"/>
      <c r="J4" s="948"/>
    </row>
    <row r="5" spans="1:10">
      <c r="A5" s="946" t="s">
        <v>3</v>
      </c>
      <c r="B5" s="946" t="s">
        <v>192</v>
      </c>
      <c r="C5" s="946" t="str">
        <f>'Таб.5 Пр.5 Смета98эВэкспертное'!D3</f>
        <v>-2 год</v>
      </c>
      <c r="D5" s="946"/>
      <c r="E5" s="946"/>
      <c r="F5" s="91" t="str">
        <f>'Таб.5 Пр.5 Смета98эВэкспертное'!I3</f>
        <v>-1 год</v>
      </c>
      <c r="G5" s="945" t="str">
        <f>'Таб.5 Пр.5 Смета98эВэкспертное'!J3</f>
        <v xml:space="preserve"> год</v>
      </c>
      <c r="H5" s="945"/>
      <c r="I5" s="945"/>
      <c r="J5" s="945"/>
    </row>
    <row r="6" spans="1:10">
      <c r="A6" s="946"/>
      <c r="B6" s="946"/>
      <c r="C6" s="946" t="str">
        <f>'Таб.5 Пр.5 Смета98эВэкспертное'!D4</f>
        <v>Утверждено РЭК</v>
      </c>
      <c r="D6" s="947" t="str">
        <f>'Таб.5 Пр.5 Смета98эВэкспертное'!E5</f>
        <v>Факт</v>
      </c>
      <c r="E6" s="947" t="str">
        <f>'Таб.5 Пр.5 Смета98эВэкспертное'!H5</f>
        <v>Отклонение</v>
      </c>
      <c r="F6" s="946" t="str">
        <f>'Таб.5 Пр.5 Смета98эВэкспертное'!I4</f>
        <v>Утверждено РЭК</v>
      </c>
      <c r="G6" s="946" t="str">
        <f>'Таб.5 Пр.5 Смета98эВэкспертное'!J4</f>
        <v>Предложение предприятия</v>
      </c>
      <c r="H6" s="945" t="str">
        <f>'Таб.5 Пр.5 Смета98эВэкспертное'!K4</f>
        <v>Предложение РЭК</v>
      </c>
      <c r="I6" s="945"/>
      <c r="J6" s="945"/>
    </row>
    <row r="7" spans="1:10" ht="30">
      <c r="A7" s="946"/>
      <c r="B7" s="946"/>
      <c r="C7" s="946"/>
      <c r="D7" s="947"/>
      <c r="E7" s="947"/>
      <c r="F7" s="946"/>
      <c r="G7" s="946"/>
      <c r="H7" s="91" t="str">
        <f>'Таб.5 Пр.5 Смета98эВэкспертное'!K5</f>
        <v>Предложение экспертов</v>
      </c>
      <c r="I7" s="26" t="str">
        <f>'Таб.5 Пр.5 Смета98эВэкспертное'!M5</f>
        <v>Корректировка</v>
      </c>
      <c r="J7" s="27" t="str">
        <f>'Таб.5 Пр.5 Смета98эВэкспертное'!N5</f>
        <v>Рост</v>
      </c>
    </row>
    <row r="8" spans="1:10">
      <c r="A8" s="92">
        <v>1</v>
      </c>
      <c r="B8" s="92">
        <f>A8+1</f>
        <v>2</v>
      </c>
      <c r="C8" s="92">
        <f t="shared" ref="C8:J8" si="0">B8+1</f>
        <v>3</v>
      </c>
      <c r="D8" s="92">
        <f t="shared" si="0"/>
        <v>4</v>
      </c>
      <c r="E8" s="92">
        <f t="shared" si="0"/>
        <v>5</v>
      </c>
      <c r="F8" s="92">
        <f t="shared" si="0"/>
        <v>6</v>
      </c>
      <c r="G8" s="92">
        <f t="shared" si="0"/>
        <v>7</v>
      </c>
      <c r="H8" s="92">
        <f t="shared" si="0"/>
        <v>8</v>
      </c>
      <c r="I8" s="92">
        <f t="shared" si="0"/>
        <v>9</v>
      </c>
      <c r="J8" s="92">
        <f t="shared" si="0"/>
        <v>10</v>
      </c>
    </row>
    <row r="9" spans="1:10" ht="21.75" customHeight="1">
      <c r="A9" s="117">
        <v>1</v>
      </c>
      <c r="B9" s="31" t="s">
        <v>241</v>
      </c>
      <c r="C9" s="32">
        <f t="shared" ref="C9:H9" si="1">C10+C11</f>
        <v>0</v>
      </c>
      <c r="D9" s="32">
        <f t="shared" si="1"/>
        <v>0</v>
      </c>
      <c r="E9" s="153">
        <f>C9-D9</f>
        <v>0</v>
      </c>
      <c r="F9" s="32">
        <f t="shared" si="1"/>
        <v>0</v>
      </c>
      <c r="G9" s="32">
        <f t="shared" si="1"/>
        <v>0</v>
      </c>
      <c r="H9" s="32">
        <f t="shared" si="1"/>
        <v>0</v>
      </c>
      <c r="I9" s="32">
        <f>G9-H9</f>
        <v>0</v>
      </c>
      <c r="J9" s="96" t="e">
        <f>H9/F9-1</f>
        <v>#DIV/0!</v>
      </c>
    </row>
    <row r="10" spans="1:10" ht="21.75" customHeight="1">
      <c r="A10" s="117" t="s">
        <v>23</v>
      </c>
      <c r="B10" s="31" t="s">
        <v>242</v>
      </c>
      <c r="C10" s="32">
        <f>'Таб.5 Пр.5 Смета98эВэкспертное'!D63</f>
        <v>0</v>
      </c>
      <c r="D10" s="32">
        <f>'Таб.5 Пр.5 Смета98эВэкспертное'!F63</f>
        <v>0</v>
      </c>
      <c r="E10" s="153">
        <f>C10-D10</f>
        <v>0</v>
      </c>
      <c r="F10" s="32">
        <f>'Таб.5 Пр.5 Смета98эВэкспертное'!I63</f>
        <v>0</v>
      </c>
      <c r="G10" s="32">
        <f>'Таб.5 Пр.5 Смета98эВэкспертное'!J63</f>
        <v>0</v>
      </c>
      <c r="H10" s="32">
        <f>'Таб.5 Пр.5 Смета98эВэкспертное'!K63</f>
        <v>0</v>
      </c>
      <c r="I10" s="32">
        <f t="shared" ref="I10:I24" si="2">G10-H10</f>
        <v>0</v>
      </c>
      <c r="J10" s="96" t="e">
        <f t="shared" ref="J10:J24" si="3">H10/F10-1</f>
        <v>#DIV/0!</v>
      </c>
    </row>
    <row r="11" spans="1:10" ht="21.75" customHeight="1">
      <c r="A11" s="117" t="s">
        <v>29</v>
      </c>
      <c r="B11" s="31" t="s">
        <v>243</v>
      </c>
      <c r="C11" s="118"/>
      <c r="D11" s="118"/>
      <c r="E11" s="154"/>
      <c r="F11" s="118"/>
      <c r="G11" s="118"/>
      <c r="H11" s="118"/>
      <c r="I11" s="32">
        <f t="shared" si="2"/>
        <v>0</v>
      </c>
      <c r="J11" s="96" t="e">
        <f t="shared" si="3"/>
        <v>#DIV/0!</v>
      </c>
    </row>
    <row r="12" spans="1:10" ht="21.75" customHeight="1">
      <c r="A12" s="117">
        <v>2</v>
      </c>
      <c r="B12" s="31" t="s">
        <v>244</v>
      </c>
      <c r="C12" s="148"/>
      <c r="D12" s="148"/>
      <c r="E12" s="153">
        <f t="shared" ref="E12:E19" si="4">C12-D12</f>
        <v>0</v>
      </c>
      <c r="F12" s="148"/>
      <c r="G12" s="148"/>
      <c r="H12" s="148"/>
      <c r="I12" s="32">
        <f t="shared" si="2"/>
        <v>0</v>
      </c>
      <c r="J12" s="96" t="e">
        <f t="shared" si="3"/>
        <v>#DIV/0!</v>
      </c>
    </row>
    <row r="13" spans="1:10" ht="21.75" customHeight="1">
      <c r="A13" s="117">
        <v>3</v>
      </c>
      <c r="B13" s="31" t="s">
        <v>245</v>
      </c>
      <c r="C13" s="148"/>
      <c r="D13" s="148"/>
      <c r="E13" s="153">
        <f t="shared" si="4"/>
        <v>0</v>
      </c>
      <c r="F13" s="148"/>
      <c r="G13" s="148"/>
      <c r="H13" s="148"/>
      <c r="I13" s="32">
        <f t="shared" si="2"/>
        <v>0</v>
      </c>
      <c r="J13" s="96" t="e">
        <f t="shared" si="3"/>
        <v>#DIV/0!</v>
      </c>
    </row>
    <row r="14" spans="1:10" ht="21.75" customHeight="1">
      <c r="A14" s="117">
        <v>4</v>
      </c>
      <c r="B14" s="31" t="s">
        <v>246</v>
      </c>
      <c r="C14" s="148"/>
      <c r="D14" s="148"/>
      <c r="E14" s="153">
        <f t="shared" si="4"/>
        <v>0</v>
      </c>
      <c r="F14" s="148"/>
      <c r="G14" s="148"/>
      <c r="H14" s="148"/>
      <c r="I14" s="32">
        <f t="shared" si="2"/>
        <v>0</v>
      </c>
      <c r="J14" s="96" t="e">
        <f t="shared" si="3"/>
        <v>#DIV/0!</v>
      </c>
    </row>
    <row r="15" spans="1:10" ht="21.75" customHeight="1">
      <c r="A15" s="117">
        <v>5</v>
      </c>
      <c r="B15" s="31" t="s">
        <v>247</v>
      </c>
      <c r="C15" s="148"/>
      <c r="D15" s="148"/>
      <c r="E15" s="153">
        <f t="shared" si="4"/>
        <v>0</v>
      </c>
      <c r="F15" s="148"/>
      <c r="G15" s="148"/>
      <c r="H15" s="148"/>
      <c r="I15" s="32">
        <f t="shared" si="2"/>
        <v>0</v>
      </c>
      <c r="J15" s="96" t="e">
        <f t="shared" si="3"/>
        <v>#DIV/0!</v>
      </c>
    </row>
    <row r="16" spans="1:10" ht="21.75" customHeight="1">
      <c r="A16" s="117">
        <v>6</v>
      </c>
      <c r="B16" s="31" t="s">
        <v>248</v>
      </c>
      <c r="C16" s="32">
        <f>C18/0.2</f>
        <v>0</v>
      </c>
      <c r="D16" s="32">
        <f t="shared" ref="D16:F16" si="5">D18/0.2</f>
        <v>0</v>
      </c>
      <c r="E16" s="153">
        <f t="shared" si="4"/>
        <v>0</v>
      </c>
      <c r="F16" s="32">
        <f t="shared" si="5"/>
        <v>0</v>
      </c>
      <c r="G16" s="32">
        <f>G18/0.2</f>
        <v>0</v>
      </c>
      <c r="H16" s="32">
        <f>H18/0.2</f>
        <v>0</v>
      </c>
      <c r="I16" s="32">
        <f t="shared" si="2"/>
        <v>0</v>
      </c>
      <c r="J16" s="96" t="e">
        <f t="shared" si="3"/>
        <v>#DIV/0!</v>
      </c>
    </row>
    <row r="17" spans="1:10" ht="21.75" customHeight="1">
      <c r="A17" s="117">
        <v>7</v>
      </c>
      <c r="B17" s="31" t="s">
        <v>249</v>
      </c>
      <c r="C17" s="32">
        <f t="shared" ref="C17:H17" si="6">C18</f>
        <v>0</v>
      </c>
      <c r="D17" s="32">
        <f>D18+D19</f>
        <v>0</v>
      </c>
      <c r="E17" s="153">
        <f t="shared" si="4"/>
        <v>0</v>
      </c>
      <c r="F17" s="32">
        <f t="shared" ref="F17:G17" si="7">F18+F19</f>
        <v>0</v>
      </c>
      <c r="G17" s="32">
        <f t="shared" si="7"/>
        <v>0</v>
      </c>
      <c r="H17" s="32">
        <f t="shared" si="6"/>
        <v>0</v>
      </c>
      <c r="I17" s="32">
        <f t="shared" si="2"/>
        <v>0</v>
      </c>
      <c r="J17" s="96" t="e">
        <f t="shared" si="3"/>
        <v>#DIV/0!</v>
      </c>
    </row>
    <row r="18" spans="1:10" ht="21.75" customHeight="1">
      <c r="A18" s="117"/>
      <c r="B18" s="31" t="s">
        <v>250</v>
      </c>
      <c r="C18" s="32">
        <f>'Таб.5 Пр.5 Смета98эВэкспертное'!D55</f>
        <v>0</v>
      </c>
      <c r="D18" s="32">
        <f>'Таб.5 Пр.5 Смета98эВэкспертное'!F55</f>
        <v>0</v>
      </c>
      <c r="E18" s="153">
        <f t="shared" si="4"/>
        <v>0</v>
      </c>
      <c r="F18" s="32">
        <f>'Таб.5 Пр.5 Смета98эВэкспертное'!I55</f>
        <v>0</v>
      </c>
      <c r="G18" s="32">
        <f>'Таб.5 Пр.5 Смета98эВэкспертное'!J55</f>
        <v>0</v>
      </c>
      <c r="H18" s="32">
        <f>'Таб.5 Пр.5 Смета98эВэкспертное'!K55</f>
        <v>0</v>
      </c>
      <c r="I18" s="32">
        <f t="shared" si="2"/>
        <v>0</v>
      </c>
      <c r="J18" s="96" t="e">
        <f t="shared" si="3"/>
        <v>#DIV/0!</v>
      </c>
    </row>
    <row r="19" spans="1:10" ht="21.75" customHeight="1">
      <c r="A19" s="117"/>
      <c r="B19" s="149" t="s">
        <v>562</v>
      </c>
      <c r="C19" s="32">
        <f>'Таб.5 Пр.5 Смета98эВэкспертное'!D46*('Таб.2 Пр.5 Справочник'!$B$28="Прибыль")</f>
        <v>0</v>
      </c>
      <c r="D19" s="32">
        <f>'Таб.5 Пр.5 Смета98эВэкспертное'!F46*('Таб.2 Пр.5 Справочник'!$B$28="Прибыль")</f>
        <v>0</v>
      </c>
      <c r="E19" s="153">
        <f t="shared" si="4"/>
        <v>0</v>
      </c>
      <c r="F19" s="32">
        <f>'Таб.5 Пр.5 Смета98эВэкспертное'!I46*('Таб.2 Пр.5 Справочник'!$B$28="Прибыль")</f>
        <v>0</v>
      </c>
      <c r="G19" s="32">
        <f>'Таб.5 Пр.5 Смета98эВэкспертное'!J46*('Таб.2 Пр.5 Справочник'!$B$28="Прибыль")</f>
        <v>0</v>
      </c>
      <c r="H19" s="32">
        <f>'Таб.5 Пр.5 Смета98эВэкспертное'!K46*('Таб.2 Пр.5 Справочник'!$B$28="Прибыль")</f>
        <v>0</v>
      </c>
      <c r="I19" s="32">
        <f t="shared" ref="I19" si="8">G19-H19</f>
        <v>0</v>
      </c>
      <c r="J19" s="96" t="e">
        <f t="shared" ref="J19" si="9">H19/F19-1</f>
        <v>#DIV/0!</v>
      </c>
    </row>
    <row r="20" spans="1:10" ht="21.75" customHeight="1">
      <c r="A20" s="117">
        <v>8</v>
      </c>
      <c r="B20" s="31" t="s">
        <v>251</v>
      </c>
      <c r="C20" s="32">
        <f t="shared" ref="C20:H20" si="10">C9+C12+C13+C14+C15+C17</f>
        <v>0</v>
      </c>
      <c r="D20" s="32">
        <f t="shared" si="10"/>
        <v>0</v>
      </c>
      <c r="E20" s="153">
        <f>C20-D20</f>
        <v>0</v>
      </c>
      <c r="F20" s="32">
        <f t="shared" si="10"/>
        <v>0</v>
      </c>
      <c r="G20" s="32">
        <f t="shared" si="10"/>
        <v>0</v>
      </c>
      <c r="H20" s="32">
        <f t="shared" si="10"/>
        <v>0</v>
      </c>
      <c r="I20" s="32">
        <f t="shared" si="2"/>
        <v>0</v>
      </c>
      <c r="J20" s="96" t="e">
        <f t="shared" si="3"/>
        <v>#DIV/0!</v>
      </c>
    </row>
    <row r="21" spans="1:10" ht="21.75" customHeight="1">
      <c r="A21" s="117"/>
      <c r="B21" s="31" t="s">
        <v>252</v>
      </c>
      <c r="C21" s="96" t="e">
        <f>C20/C22</f>
        <v>#DIV/0!</v>
      </c>
      <c r="D21" s="96" t="e">
        <f t="shared" ref="D21:H21" si="11">D20/D22</f>
        <v>#DIV/0!</v>
      </c>
      <c r="E21" s="155" t="e">
        <f t="shared" ref="E21:E24" si="12">C21-D21</f>
        <v>#DIV/0!</v>
      </c>
      <c r="F21" s="96" t="e">
        <f t="shared" si="11"/>
        <v>#DIV/0!</v>
      </c>
      <c r="G21" s="96" t="e">
        <f t="shared" si="11"/>
        <v>#DIV/0!</v>
      </c>
      <c r="H21" s="96" t="e">
        <f t="shared" si="11"/>
        <v>#DIV/0!</v>
      </c>
      <c r="I21" s="32" t="e">
        <f t="shared" si="2"/>
        <v>#DIV/0!</v>
      </c>
      <c r="J21" s="96" t="e">
        <f t="shared" si="3"/>
        <v>#DIV/0!</v>
      </c>
    </row>
    <row r="22" spans="1:10" ht="21.75" customHeight="1">
      <c r="A22" s="117">
        <v>9</v>
      </c>
      <c r="B22" s="31" t="s">
        <v>253</v>
      </c>
      <c r="C22" s="32">
        <f>'Таб.9 Пр.5 П1.15'!C37+'Таб.10 Пр.5 П1.21'!C20</f>
        <v>0</v>
      </c>
      <c r="D22" s="32">
        <f>'Таб.9 Пр.5 П1.15'!D37+'Таб.10 Пр.5 П1.21'!D20</f>
        <v>0</v>
      </c>
      <c r="E22" s="153">
        <f t="shared" si="12"/>
        <v>0</v>
      </c>
      <c r="F22" s="32">
        <f>'Таб.9 Пр.5 П1.15'!F37+'Таб.10 Пр.5 П1.21'!F20</f>
        <v>0</v>
      </c>
      <c r="G22" s="32">
        <f>'Таб.9 Пр.5 П1.15'!G37+'Таб.10 Пр.5 П1.21'!G20</f>
        <v>0</v>
      </c>
      <c r="H22" s="32">
        <f>'Таб.9 Пр.5 П1.15'!H37+'Таб.10 Пр.5 П1.21'!H20</f>
        <v>0</v>
      </c>
      <c r="I22" s="32">
        <f t="shared" si="2"/>
        <v>0</v>
      </c>
      <c r="J22" s="96" t="e">
        <f t="shared" si="3"/>
        <v>#DIV/0!</v>
      </c>
    </row>
    <row r="23" spans="1:10" ht="21.75" customHeight="1">
      <c r="A23" s="117" t="s">
        <v>210</v>
      </c>
      <c r="B23" s="31" t="s">
        <v>254</v>
      </c>
      <c r="C23" s="32">
        <f>'Таб.9 Пр.5 П1.15'!C38+'Таб.10 Пр.5 П1.21'!C20</f>
        <v>0</v>
      </c>
      <c r="D23" s="32">
        <f>'Таб.9 Пр.5 П1.15'!D38+'Таб.10 Пр.5 П1.21'!D20</f>
        <v>0</v>
      </c>
      <c r="E23" s="153">
        <f t="shared" si="12"/>
        <v>0</v>
      </c>
      <c r="F23" s="32">
        <f>'Таб.9 Пр.5 П1.15'!F38+'Таб.10 Пр.5 П1.21'!F20</f>
        <v>0</v>
      </c>
      <c r="G23" s="32">
        <f>'Таб.9 Пр.5 П1.15'!G38+'Таб.10 Пр.5 П1.21'!G20</f>
        <v>0</v>
      </c>
      <c r="H23" s="32">
        <f>'Таб.9 Пр.5 П1.15'!H38+'Таб.10 Пр.5 П1.21'!H20</f>
        <v>0</v>
      </c>
      <c r="I23" s="32">
        <f t="shared" si="2"/>
        <v>0</v>
      </c>
      <c r="J23" s="96" t="e">
        <f>H23/F23-1</f>
        <v>#DIV/0!</v>
      </c>
    </row>
    <row r="24" spans="1:10" ht="21.75" customHeight="1">
      <c r="A24" s="117" t="s">
        <v>212</v>
      </c>
      <c r="B24" s="31" t="s">
        <v>255</v>
      </c>
      <c r="C24" s="32">
        <f>'Таб.9 Пр.5 П1.15'!C39</f>
        <v>0</v>
      </c>
      <c r="D24" s="32">
        <f>'Таб.9 Пр.5 П1.15'!D39</f>
        <v>0</v>
      </c>
      <c r="E24" s="153">
        <f t="shared" si="12"/>
        <v>0</v>
      </c>
      <c r="F24" s="32">
        <f>'Таб.9 Пр.5 П1.15'!F39</f>
        <v>0</v>
      </c>
      <c r="G24" s="32">
        <f>'Таб.9 Пр.5 П1.15'!G39</f>
        <v>0</v>
      </c>
      <c r="H24" s="32">
        <f>'Таб.9 Пр.5 П1.15'!H39</f>
        <v>0</v>
      </c>
      <c r="I24" s="32">
        <f t="shared" si="2"/>
        <v>0</v>
      </c>
      <c r="J24" s="96" t="e">
        <f t="shared" si="3"/>
        <v>#DIV/0!</v>
      </c>
    </row>
  </sheetData>
  <sheetProtection algorithmName="SHA-512" hashValue="y8TEtlW4ZTeC2ZETeLdadB4xLmIVCJz9n8V4CBAd3bl7sngKvEsyvW2Pp3EBKYP024uB0J0YG0Y7uvvRBPxHSg==" saltValue="Dyg9+SaCfMn+UoaECcoTyA==" spinCount="100000" sheet="1" objects="1"/>
  <mergeCells count="14">
    <mergeCell ref="A1:J1"/>
    <mergeCell ref="A2:J2"/>
    <mergeCell ref="A3:J3"/>
    <mergeCell ref="A4:J4"/>
    <mergeCell ref="A5:A7"/>
    <mergeCell ref="B5:B7"/>
    <mergeCell ref="C5:E5"/>
    <mergeCell ref="G5:J5"/>
    <mergeCell ref="C6:C7"/>
    <mergeCell ref="D6:D7"/>
    <mergeCell ref="E6:E7"/>
    <mergeCell ref="F6:F7"/>
    <mergeCell ref="G6:G7"/>
    <mergeCell ref="H6:J6"/>
  </mergeCells>
  <pageMargins left="0.31496062992125984" right="0.31496062992125984" top="0.74803149606299213" bottom="0.74803149606299213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>
    <pageSetUpPr fitToPage="1"/>
  </sheetPr>
  <dimension ref="A1:C20"/>
  <sheetViews>
    <sheetView zoomScaleNormal="100" zoomScaleSheetLayoutView="100" workbookViewId="0">
      <selection activeCell="B6" sqref="B6"/>
    </sheetView>
  </sheetViews>
  <sheetFormatPr defaultColWidth="9.140625" defaultRowHeight="15.75"/>
  <cols>
    <col min="1" max="1" width="39.7109375" style="1" customWidth="1"/>
    <col min="2" max="2" width="14.28515625" style="1" customWidth="1"/>
    <col min="3" max="3" width="38.140625" style="1" customWidth="1"/>
    <col min="4" max="16384" width="9.140625" style="1"/>
  </cols>
  <sheetData>
    <row r="1" spans="1:3">
      <c r="C1" s="97" t="s">
        <v>815</v>
      </c>
    </row>
    <row r="3" spans="1:3" ht="32.25" customHeight="1">
      <c r="A3" s="949" t="s">
        <v>156</v>
      </c>
      <c r="B3" s="949"/>
      <c r="C3" s="949"/>
    </row>
    <row r="4" spans="1:3" s="2" customFormat="1">
      <c r="A4" s="10" t="s">
        <v>4</v>
      </c>
      <c r="B4" s="10" t="s">
        <v>157</v>
      </c>
      <c r="C4" s="10" t="s">
        <v>147</v>
      </c>
    </row>
    <row r="5" spans="1:3" ht="20.25">
      <c r="A5" s="11" t="s">
        <v>158</v>
      </c>
      <c r="B5" s="3">
        <v>0.65</v>
      </c>
      <c r="C5" s="3" t="s">
        <v>161</v>
      </c>
    </row>
    <row r="6" spans="1:3" ht="20.25">
      <c r="A6" s="11" t="s">
        <v>159</v>
      </c>
      <c r="B6" s="3">
        <v>0.25</v>
      </c>
      <c r="C6" s="3" t="s">
        <v>161</v>
      </c>
    </row>
    <row r="7" spans="1:3" ht="20.25">
      <c r="A7" s="11" t="s">
        <v>160</v>
      </c>
      <c r="B7" s="3">
        <v>0.1</v>
      </c>
      <c r="C7" s="3" t="s">
        <v>161</v>
      </c>
    </row>
    <row r="8" spans="1:3" ht="18.75">
      <c r="A8" s="3" t="s">
        <v>162</v>
      </c>
      <c r="B8" s="3">
        <f>IF(C8="достигнуто",0,IF(C8="не достигнуто",-1,1))</f>
        <v>1</v>
      </c>
      <c r="C8" s="3" t="str">
        <f>IF(B14&lt;=(B11*(1-$B$17)),"достигнуто с превышением",IF(B14&gt;B11*(1+$B$17),"не достигнуто","достигнуто"))</f>
        <v>достигнуто с превышением</v>
      </c>
    </row>
    <row r="9" spans="1:3" ht="18.75">
      <c r="A9" s="3" t="s">
        <v>163</v>
      </c>
      <c r="B9" s="3">
        <f>IF(C9="достигнуто",0,IF(C9="не достигнуто",-1,1))</f>
        <v>1</v>
      </c>
      <c r="C9" s="3" t="str">
        <f>IF(B15&lt;=(B12*(1-$B$17)),"достигнуто с превышением",IF(B15&gt;B12*(1+$B$17),"не достигнуто","достигнуто"))</f>
        <v>достигнуто с превышением</v>
      </c>
    </row>
    <row r="10" spans="1:3" ht="18.75">
      <c r="A10" s="3" t="s">
        <v>164</v>
      </c>
      <c r="B10" s="3">
        <f>IF(C10="достигнуто",0,IF(C10="не достигнуто",-1,1))</f>
        <v>1</v>
      </c>
      <c r="C10" s="3" t="str">
        <f>IF(B16&lt;=(B13*(1-$B$17)),"достигнуто с превышением",IF(B16&gt;B13*(1+$B$17),"не достигнуто","достигнуто"))</f>
        <v>достигнуто с превышением</v>
      </c>
    </row>
    <row r="11" spans="1:3" ht="24.75" customHeight="1">
      <c r="A11" s="3" t="s">
        <v>165</v>
      </c>
      <c r="B11" s="126"/>
      <c r="C11" s="950"/>
    </row>
    <row r="12" spans="1:3" ht="24.75" customHeight="1">
      <c r="A12" s="3" t="s">
        <v>166</v>
      </c>
      <c r="B12" s="126"/>
      <c r="C12" s="951"/>
    </row>
    <row r="13" spans="1:3" ht="24.75" customHeight="1">
      <c r="A13" s="3" t="s">
        <v>167</v>
      </c>
      <c r="B13" s="126"/>
      <c r="C13" s="952"/>
    </row>
    <row r="14" spans="1:3" ht="18.75">
      <c r="A14" s="3" t="s">
        <v>168</v>
      </c>
      <c r="B14" s="126"/>
      <c r="C14" s="950"/>
    </row>
    <row r="15" spans="1:3" ht="18.75">
      <c r="A15" s="3" t="s">
        <v>169</v>
      </c>
      <c r="B15" s="126"/>
      <c r="C15" s="951"/>
    </row>
    <row r="16" spans="1:3" ht="18.75">
      <c r="A16" s="3" t="s">
        <v>170</v>
      </c>
      <c r="B16" s="126"/>
      <c r="C16" s="952"/>
    </row>
    <row r="17" spans="1:3">
      <c r="A17" s="3" t="s">
        <v>172</v>
      </c>
      <c r="B17" s="12">
        <f>'Таб.2 Пр.5 Справочник'!B27</f>
        <v>0</v>
      </c>
      <c r="C17" s="3"/>
    </row>
    <row r="18" spans="1:3" ht="18.75">
      <c r="A18" s="3" t="s">
        <v>171</v>
      </c>
      <c r="B18" s="13">
        <f>SUMPRODUCT(B5:B7,B8:B10)</f>
        <v>1</v>
      </c>
      <c r="C18" s="3"/>
    </row>
    <row r="19" spans="1:3" ht="18.75">
      <c r="A19" s="3" t="s">
        <v>174</v>
      </c>
      <c r="B19" s="86">
        <v>0.02</v>
      </c>
      <c r="C19" s="3"/>
    </row>
    <row r="20" spans="1:3">
      <c r="A20" s="3" t="s">
        <v>173</v>
      </c>
      <c r="B20" s="140">
        <f>B18*B19</f>
        <v>0.02</v>
      </c>
      <c r="C20" s="3"/>
    </row>
  </sheetData>
  <sheetProtection algorithmName="SHA-512" hashValue="U9AatD7N+fcKB9MHsajOBqvIT8tAjDLkEtsPziI+Xk1rwLtqD5NQ7Wzl8cU/D64B6ylVIwgaNs051bHqwAf1Qw==" saltValue="Xodm81jPe14JwjsDDe7QHg==" spinCount="100000" sheet="1" objects="1"/>
  <mergeCells count="3">
    <mergeCell ref="A3:C3"/>
    <mergeCell ref="C11:C13"/>
    <mergeCell ref="C14:C16"/>
  </mergeCells>
  <conditionalFormatting sqref="B20">
    <cfRule type="cellIs" dxfId="76" priority="2" operator="lessThan">
      <formula>0</formula>
    </cfRule>
  </conditionalFormatting>
  <conditionalFormatting sqref="B20">
    <cfRule type="cellIs" dxfId="75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9"/>
  <dimension ref="A1:M30"/>
  <sheetViews>
    <sheetView topLeftCell="A17" zoomScale="76" zoomScaleNormal="76" workbookViewId="0">
      <selection activeCell="J12" sqref="J12"/>
    </sheetView>
  </sheetViews>
  <sheetFormatPr defaultColWidth="9.140625" defaultRowHeight="15"/>
  <cols>
    <col min="1" max="1" width="9.140625" style="672"/>
    <col min="2" max="2" width="68" style="672" customWidth="1"/>
    <col min="3" max="3" width="17.7109375" style="672" customWidth="1"/>
    <col min="4" max="4" width="20" style="672" customWidth="1"/>
    <col min="5" max="5" width="17.7109375" style="672" customWidth="1"/>
    <col min="6" max="6" width="16.42578125" style="672" customWidth="1"/>
    <col min="7" max="7" width="16.7109375" style="672" customWidth="1"/>
    <col min="8" max="8" width="18.140625" style="672" customWidth="1"/>
    <col min="9" max="9" width="15.140625" style="672" customWidth="1"/>
    <col min="10" max="10" width="15.85546875" style="672" customWidth="1"/>
    <col min="11" max="11" width="15.5703125" style="672" customWidth="1"/>
    <col min="12" max="12" width="11.28515625" style="672" bestFit="1" customWidth="1"/>
    <col min="13" max="13" width="10" style="672" bestFit="1" customWidth="1"/>
    <col min="14" max="16384" width="9.140625" style="672"/>
  </cols>
  <sheetData>
    <row r="1" spans="1:11" s="686" customFormat="1" ht="45" customHeight="1">
      <c r="A1" s="954" t="str">
        <f>"Расчет размера расходов "&amp;'Таб.2 Пр.5 Справочник'!B5&amp;" , связанных с осуществлением технологического присоединения энергопринимающих устройств мощностью, не превышающей 15 кВт включительно, не включаемых в состав платы за технологическое присоединение на "&amp;'Таб.2 Пр.5 Справочник'!B8&amp;" год"</f>
        <v>Расчет размера расходов 0 , связанных с осуществлением технологического присоединения энергопринимающих устройств мощностью, не превышающей 15 кВт включительно, не включаемых в состав платы за технологическое присоединение на  год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</row>
    <row r="2" spans="1:11" s="686" customFormat="1" ht="0.75" customHeight="1"/>
    <row r="3" spans="1:11" s="686" customFormat="1" ht="6.75" customHeight="1" thickBot="1">
      <c r="A3" s="955"/>
      <c r="B3" s="955"/>
      <c r="C3" s="955"/>
      <c r="D3" s="955"/>
      <c r="E3" s="955"/>
      <c r="F3" s="955"/>
      <c r="G3" s="955"/>
      <c r="H3" s="955"/>
      <c r="I3" s="955"/>
      <c r="J3" s="955"/>
      <c r="K3" s="955"/>
    </row>
    <row r="4" spans="1:11" s="686" customFormat="1" ht="5.25" hidden="1" customHeight="1" thickBot="1"/>
    <row r="5" spans="1:11" s="715" customFormat="1">
      <c r="A5" s="956" t="s">
        <v>293</v>
      </c>
      <c r="B5" s="958" t="s">
        <v>572</v>
      </c>
      <c r="C5" s="960" t="s">
        <v>991</v>
      </c>
      <c r="D5" s="960"/>
      <c r="E5" s="960"/>
      <c r="F5" s="961" t="s">
        <v>992</v>
      </c>
      <c r="G5" s="961"/>
      <c r="H5" s="961"/>
      <c r="I5" s="961" t="s">
        <v>993</v>
      </c>
      <c r="J5" s="961"/>
      <c r="K5" s="962"/>
    </row>
    <row r="6" spans="1:11" s="715" customFormat="1" ht="105.75" thickBot="1">
      <c r="A6" s="957"/>
      <c r="B6" s="959"/>
      <c r="C6" s="716" t="s">
        <v>994</v>
      </c>
      <c r="D6" s="716" t="s">
        <v>995</v>
      </c>
      <c r="E6" s="716" t="s">
        <v>996</v>
      </c>
      <c r="F6" s="716" t="s">
        <v>997</v>
      </c>
      <c r="G6" s="716" t="s">
        <v>995</v>
      </c>
      <c r="H6" s="716" t="s">
        <v>998</v>
      </c>
      <c r="I6" s="716" t="s">
        <v>997</v>
      </c>
      <c r="J6" s="716" t="s">
        <v>999</v>
      </c>
      <c r="K6" s="717" t="s">
        <v>998</v>
      </c>
    </row>
    <row r="7" spans="1:11" s="687" customFormat="1" ht="15.75" hidden="1" thickBot="1">
      <c r="A7" s="688">
        <v>1</v>
      </c>
      <c r="B7" s="689">
        <v>2</v>
      </c>
      <c r="C7" s="689">
        <v>3</v>
      </c>
      <c r="D7" s="689">
        <v>4</v>
      </c>
      <c r="E7" s="689">
        <v>5</v>
      </c>
      <c r="F7" s="689">
        <v>6</v>
      </c>
      <c r="G7" s="689">
        <v>7</v>
      </c>
      <c r="H7" s="689">
        <v>8</v>
      </c>
      <c r="I7" s="689">
        <v>3</v>
      </c>
      <c r="J7" s="689">
        <v>4</v>
      </c>
      <c r="K7" s="690">
        <v>5</v>
      </c>
    </row>
    <row r="8" spans="1:11" s="687" customFormat="1" ht="43.5" thickBot="1">
      <c r="A8" s="691" t="s">
        <v>260</v>
      </c>
      <c r="B8" s="692" t="s">
        <v>1000</v>
      </c>
      <c r="C8" s="845"/>
      <c r="D8" s="845"/>
      <c r="E8" s="845">
        <f>E9+E10+E11+E12</f>
        <v>0</v>
      </c>
      <c r="F8" s="845"/>
      <c r="G8" s="845"/>
      <c r="H8" s="845">
        <f>H9+H10+H12</f>
        <v>0</v>
      </c>
      <c r="I8" s="845"/>
      <c r="J8" s="845"/>
      <c r="K8" s="846">
        <f>K9+K10+K11+K12</f>
        <v>0</v>
      </c>
    </row>
    <row r="9" spans="1:11" s="687" customFormat="1" ht="30">
      <c r="A9" s="693" t="s">
        <v>23</v>
      </c>
      <c r="B9" s="694" t="s">
        <v>1001</v>
      </c>
      <c r="C9" s="849" t="e">
        <f>E9/D9*1000</f>
        <v>#DIV/0!</v>
      </c>
      <c r="D9" s="695"/>
      <c r="E9" s="696"/>
      <c r="F9" s="696"/>
      <c r="G9" s="850">
        <f>D9</f>
        <v>0</v>
      </c>
      <c r="H9" s="850">
        <f t="shared" ref="H9:H12" si="0">F9*G9/1000</f>
        <v>0</v>
      </c>
      <c r="I9" s="696"/>
      <c r="J9" s="696"/>
      <c r="K9" s="852">
        <f>I9*J9/1000</f>
        <v>0</v>
      </c>
    </row>
    <row r="10" spans="1:11" s="687" customFormat="1" ht="30">
      <c r="A10" s="698" t="s">
        <v>29</v>
      </c>
      <c r="B10" s="699" t="s">
        <v>1002</v>
      </c>
      <c r="C10" s="849" t="e">
        <f t="shared" ref="C10" si="1">E10/D10*1000</f>
        <v>#DIV/0!</v>
      </c>
      <c r="D10" s="695"/>
      <c r="E10" s="700"/>
      <c r="F10" s="700"/>
      <c r="G10" s="850">
        <f>D10</f>
        <v>0</v>
      </c>
      <c r="H10" s="851">
        <f t="shared" si="0"/>
        <v>0</v>
      </c>
      <c r="I10" s="700"/>
      <c r="J10" s="700"/>
      <c r="K10" s="853">
        <f t="shared" ref="K10:K12" si="2">I10*J10/1000</f>
        <v>0</v>
      </c>
    </row>
    <row r="11" spans="1:11" s="687" customFormat="1" ht="60">
      <c r="A11" s="698" t="s">
        <v>33</v>
      </c>
      <c r="B11" s="699" t="s">
        <v>1003</v>
      </c>
      <c r="C11" s="849" t="e">
        <f>E11/D11*1000</f>
        <v>#DIV/0!</v>
      </c>
      <c r="D11" s="695"/>
      <c r="E11" s="700"/>
      <c r="F11" s="700"/>
      <c r="G11" s="850">
        <f>D11</f>
        <v>0</v>
      </c>
      <c r="H11" s="851">
        <f t="shared" si="0"/>
        <v>0</v>
      </c>
      <c r="I11" s="700"/>
      <c r="J11" s="856"/>
      <c r="K11" s="853">
        <f t="shared" si="2"/>
        <v>0</v>
      </c>
    </row>
    <row r="12" spans="1:11" s="687" customFormat="1" ht="75.75" thickBot="1">
      <c r="A12" s="701" t="s">
        <v>65</v>
      </c>
      <c r="B12" s="702" t="s">
        <v>1004</v>
      </c>
      <c r="C12" s="849" t="e">
        <f>E12/D12*1000</f>
        <v>#DIV/0!</v>
      </c>
      <c r="D12" s="695"/>
      <c r="E12" s="695"/>
      <c r="F12" s="695"/>
      <c r="G12" s="850">
        <f>D12</f>
        <v>0</v>
      </c>
      <c r="H12" s="851">
        <f t="shared" si="0"/>
        <v>0</v>
      </c>
      <c r="I12" s="695"/>
      <c r="J12" s="856"/>
      <c r="K12" s="853">
        <f t="shared" si="2"/>
        <v>0</v>
      </c>
    </row>
    <row r="13" spans="1:11" s="687" customFormat="1" ht="43.5" thickBot="1">
      <c r="A13" s="691" t="s">
        <v>264</v>
      </c>
      <c r="B13" s="692" t="s">
        <v>1005</v>
      </c>
      <c r="C13" s="842" t="s">
        <v>1006</v>
      </c>
      <c r="D13" s="842" t="s">
        <v>1006</v>
      </c>
      <c r="E13" s="845">
        <f>E14+E15+E16+E17+E18</f>
        <v>0</v>
      </c>
      <c r="F13" s="842" t="s">
        <v>1006</v>
      </c>
      <c r="G13" s="842" t="s">
        <v>1006</v>
      </c>
      <c r="H13" s="845">
        <f>H14+H15+H17</f>
        <v>0</v>
      </c>
      <c r="I13" s="842" t="s">
        <v>1006</v>
      </c>
      <c r="J13" s="842" t="s">
        <v>1006</v>
      </c>
      <c r="K13" s="846">
        <f>K14+K15+K17</f>
        <v>0</v>
      </c>
    </row>
    <row r="14" spans="1:11" s="687" customFormat="1" ht="30">
      <c r="A14" s="693" t="s">
        <v>69</v>
      </c>
      <c r="B14" s="694" t="s">
        <v>1007</v>
      </c>
      <c r="C14" s="850" t="e">
        <f t="shared" ref="C14:C18" si="3">E14/D14*1000</f>
        <v>#DIV/0!</v>
      </c>
      <c r="D14" s="703"/>
      <c r="E14" s="696"/>
      <c r="F14" s="696"/>
      <c r="G14" s="854">
        <f>D14</f>
        <v>0</v>
      </c>
      <c r="H14" s="850">
        <f>F14*G14/1000</f>
        <v>0</v>
      </c>
      <c r="I14" s="696"/>
      <c r="J14" s="696"/>
      <c r="K14" s="852">
        <f>J14*I14/1000</f>
        <v>0</v>
      </c>
    </row>
    <row r="15" spans="1:11" s="687" customFormat="1" ht="30">
      <c r="A15" s="698" t="s">
        <v>71</v>
      </c>
      <c r="B15" s="699" t="s">
        <v>1008</v>
      </c>
      <c r="C15" s="850" t="e">
        <f t="shared" si="3"/>
        <v>#DIV/0!</v>
      </c>
      <c r="D15" s="855"/>
      <c r="E15" s="700"/>
      <c r="F15" s="700"/>
      <c r="G15" s="851">
        <f>D15</f>
        <v>0</v>
      </c>
      <c r="H15" s="850">
        <f t="shared" ref="H15:H18" si="4">F15*G15/1000</f>
        <v>0</v>
      </c>
      <c r="I15" s="700"/>
      <c r="J15" s="700"/>
      <c r="K15" s="852">
        <f t="shared" ref="K15:K18" si="5">J15*I15/1000</f>
        <v>0</v>
      </c>
    </row>
    <row r="16" spans="1:11" s="687" customFormat="1" ht="30">
      <c r="A16" s="698" t="s">
        <v>72</v>
      </c>
      <c r="B16" s="699" t="s">
        <v>1009</v>
      </c>
      <c r="C16" s="850" t="e">
        <f t="shared" si="3"/>
        <v>#DIV/0!</v>
      </c>
      <c r="D16" s="700"/>
      <c r="E16" s="700"/>
      <c r="F16" s="700"/>
      <c r="G16" s="851">
        <f>D16</f>
        <v>0</v>
      </c>
      <c r="H16" s="850">
        <f t="shared" si="4"/>
        <v>0</v>
      </c>
      <c r="I16" s="700"/>
      <c r="J16" s="700"/>
      <c r="K16" s="852">
        <f t="shared" si="5"/>
        <v>0</v>
      </c>
    </row>
    <row r="17" spans="1:13" s="687" customFormat="1" ht="60">
      <c r="A17" s="698" t="s">
        <v>78</v>
      </c>
      <c r="B17" s="699" t="s">
        <v>1010</v>
      </c>
      <c r="C17" s="850" t="e">
        <f t="shared" si="3"/>
        <v>#DIV/0!</v>
      </c>
      <c r="D17" s="700"/>
      <c r="E17" s="700"/>
      <c r="F17" s="700"/>
      <c r="G17" s="851">
        <f>D17</f>
        <v>0</v>
      </c>
      <c r="H17" s="850">
        <f t="shared" si="4"/>
        <v>0</v>
      </c>
      <c r="I17" s="700"/>
      <c r="J17" s="700"/>
      <c r="K17" s="852">
        <f t="shared" si="5"/>
        <v>0</v>
      </c>
    </row>
    <row r="18" spans="1:13" s="687" customFormat="1" ht="30.75" thickBot="1">
      <c r="A18" s="701" t="s">
        <v>80</v>
      </c>
      <c r="B18" s="702" t="s">
        <v>1011</v>
      </c>
      <c r="C18" s="850" t="e">
        <f t="shared" si="3"/>
        <v>#DIV/0!</v>
      </c>
      <c r="D18" s="695"/>
      <c r="E18" s="695"/>
      <c r="F18" s="695"/>
      <c r="G18" s="851">
        <f>D18</f>
        <v>0</v>
      </c>
      <c r="H18" s="850">
        <f t="shared" si="4"/>
        <v>0</v>
      </c>
      <c r="I18" s="695"/>
      <c r="J18" s="695"/>
      <c r="K18" s="852">
        <f t="shared" si="5"/>
        <v>0</v>
      </c>
    </row>
    <row r="19" spans="1:13" s="687" customFormat="1" ht="29.25" thickBot="1">
      <c r="A19" s="691" t="s">
        <v>266</v>
      </c>
      <c r="B19" s="692" t="s">
        <v>1012</v>
      </c>
      <c r="C19" s="842" t="s">
        <v>1006</v>
      </c>
      <c r="D19" s="842" t="s">
        <v>1006</v>
      </c>
      <c r="E19" s="845">
        <f>E20*E21/1000</f>
        <v>0</v>
      </c>
      <c r="F19" s="842" t="s">
        <v>1006</v>
      </c>
      <c r="G19" s="842" t="s">
        <v>1006</v>
      </c>
      <c r="H19" s="845">
        <f>H20*H21/1000</f>
        <v>0</v>
      </c>
      <c r="I19" s="842" t="s">
        <v>1006</v>
      </c>
      <c r="J19" s="842" t="s">
        <v>1006</v>
      </c>
      <c r="K19" s="846">
        <f>K20*K21/1000</f>
        <v>0</v>
      </c>
    </row>
    <row r="20" spans="1:13" s="687" customFormat="1">
      <c r="A20" s="693" t="s">
        <v>120</v>
      </c>
      <c r="B20" s="694" t="s">
        <v>1013</v>
      </c>
      <c r="C20" s="843" t="s">
        <v>1006</v>
      </c>
      <c r="D20" s="843" t="s">
        <v>1006</v>
      </c>
      <c r="E20" s="841">
        <v>466.1</v>
      </c>
      <c r="F20" s="843" t="s">
        <v>1006</v>
      </c>
      <c r="G20" s="843" t="s">
        <v>1006</v>
      </c>
      <c r="H20" s="841">
        <v>466.1</v>
      </c>
      <c r="I20" s="843" t="s">
        <v>1006</v>
      </c>
      <c r="J20" s="843" t="s">
        <v>1006</v>
      </c>
      <c r="K20" s="697">
        <v>466.1</v>
      </c>
    </row>
    <row r="21" spans="1:13" s="687" customFormat="1" ht="90.75" thickBot="1">
      <c r="A21" s="701" t="s">
        <v>1014</v>
      </c>
      <c r="B21" s="702" t="s">
        <v>1015</v>
      </c>
      <c r="C21" s="844" t="s">
        <v>1006</v>
      </c>
      <c r="D21" s="844" t="s">
        <v>1006</v>
      </c>
      <c r="E21" s="704"/>
      <c r="F21" s="844" t="s">
        <v>1006</v>
      </c>
      <c r="G21" s="844" t="s">
        <v>1006</v>
      </c>
      <c r="H21" s="847">
        <f>E21</f>
        <v>0</v>
      </c>
      <c r="I21" s="844" t="s">
        <v>1006</v>
      </c>
      <c r="J21" s="844" t="s">
        <v>1006</v>
      </c>
      <c r="K21" s="848"/>
    </row>
    <row r="22" spans="1:13" s="687" customFormat="1" ht="57.75" thickBot="1">
      <c r="A22" s="691" t="s">
        <v>267</v>
      </c>
      <c r="B22" s="692" t="s">
        <v>1016</v>
      </c>
      <c r="C22" s="842" t="s">
        <v>1006</v>
      </c>
      <c r="D22" s="842" t="s">
        <v>1006</v>
      </c>
      <c r="E22" s="845">
        <f>E8+E13-E19</f>
        <v>0</v>
      </c>
      <c r="F22" s="842" t="s">
        <v>1006</v>
      </c>
      <c r="G22" s="842" t="s">
        <v>1006</v>
      </c>
      <c r="H22" s="845">
        <f>H8+H13-H19</f>
        <v>0</v>
      </c>
      <c r="I22" s="842" t="s">
        <v>1006</v>
      </c>
      <c r="J22" s="842" t="s">
        <v>1006</v>
      </c>
      <c r="K22" s="846">
        <f>K8+K13-K19</f>
        <v>0</v>
      </c>
      <c r="L22" s="705"/>
    </row>
    <row r="23" spans="1:13" s="678" customFormat="1">
      <c r="L23" s="679"/>
    </row>
    <row r="24" spans="1:13" s="678" customFormat="1" ht="20.25" customHeight="1">
      <c r="C24" s="953" t="s">
        <v>1017</v>
      </c>
      <c r="D24" s="953"/>
      <c r="E24" s="839">
        <f>MIN(E22,H22)</f>
        <v>0</v>
      </c>
      <c r="L24" s="679"/>
    </row>
    <row r="25" spans="1:13" s="678" customFormat="1" ht="39.75" customHeight="1">
      <c r="C25" s="953" t="s">
        <v>1018</v>
      </c>
      <c r="D25" s="953"/>
      <c r="E25" s="840"/>
      <c r="L25" s="679"/>
    </row>
    <row r="26" spans="1:13" s="678" customFormat="1" ht="39.75" customHeight="1">
      <c r="C26" s="953" t="str">
        <f>"Выпадающие доходы планируемые на период регулирования "&amp;'Таб.2 Пр.5 Справочник'!B8&amp;" г."</f>
        <v>Выпадающие доходы планируемые на период регулирования  г.</v>
      </c>
      <c r="D26" s="953"/>
      <c r="E26" s="839">
        <f>E25+K22</f>
        <v>0</v>
      </c>
      <c r="L26" s="679"/>
    </row>
    <row r="27" spans="1:13" ht="15.75">
      <c r="E27" s="673"/>
      <c r="L27" s="674"/>
      <c r="M27" s="675"/>
    </row>
    <row r="28" spans="1:13" hidden="1">
      <c r="E28" s="673"/>
    </row>
    <row r="29" spans="1:13" hidden="1">
      <c r="E29" s="673"/>
    </row>
    <row r="30" spans="1:13" hidden="1">
      <c r="B30" s="676"/>
      <c r="E30" s="673"/>
    </row>
  </sheetData>
  <sheetProtection algorithmName="SHA-512" hashValue="CCIuAhvfN27xHM0aq9UnEMS4mQ5GRFs2yuWyV22OY1cD8vHNKhh9odfUaBW4iARQCtei0m1qyx/kUPxt2EN3RQ==" saltValue="U/Md5L3kuvZdKtXxLomhsw==" spinCount="100000" sheet="1" objects="1"/>
  <mergeCells count="10">
    <mergeCell ref="C24:D24"/>
    <mergeCell ref="C25:D25"/>
    <mergeCell ref="C26:D26"/>
    <mergeCell ref="A1:K1"/>
    <mergeCell ref="A3:K3"/>
    <mergeCell ref="A5:A6"/>
    <mergeCell ref="B5:B6"/>
    <mergeCell ref="C5:E5"/>
    <mergeCell ref="F5:H5"/>
    <mergeCell ref="I5:K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30"/>
  <dimension ref="A1:O21"/>
  <sheetViews>
    <sheetView topLeftCell="A4" zoomScale="84" zoomScaleNormal="84" workbookViewId="0">
      <selection activeCell="K14" sqref="K14"/>
    </sheetView>
  </sheetViews>
  <sheetFormatPr defaultRowHeight="15"/>
  <cols>
    <col min="1" max="1" width="9.140625" style="672"/>
    <col min="2" max="2" width="43.85546875" style="672" customWidth="1"/>
    <col min="3" max="3" width="21.85546875" style="673" customWidth="1"/>
    <col min="4" max="4" width="19.28515625" style="672" customWidth="1"/>
    <col min="5" max="5" width="23.5703125" style="673" customWidth="1"/>
    <col min="6" max="6" width="17.5703125" style="673" customWidth="1"/>
    <col min="7" max="7" width="16.7109375" style="672" customWidth="1"/>
    <col min="8" max="8" width="15.7109375" style="673" customWidth="1"/>
    <col min="9" max="9" width="19.42578125" style="673" customWidth="1"/>
    <col min="10" max="10" width="19" style="672" customWidth="1"/>
    <col min="11" max="11" width="14.28515625" style="673" customWidth="1"/>
    <col min="12" max="14" width="9.140625" style="672"/>
    <col min="15" max="15" width="10.140625" style="672" bestFit="1" customWidth="1"/>
    <col min="16" max="257" width="9.140625" style="672"/>
    <col min="258" max="258" width="43.85546875" style="672" customWidth="1"/>
    <col min="259" max="259" width="14.42578125" style="672" customWidth="1"/>
    <col min="260" max="260" width="13.85546875" style="672" customWidth="1"/>
    <col min="261" max="261" width="16.42578125" style="672" customWidth="1"/>
    <col min="262" max="262" width="14.85546875" style="672" customWidth="1"/>
    <col min="263" max="263" width="12.85546875" style="672" customWidth="1"/>
    <col min="264" max="264" width="15.7109375" style="672" customWidth="1"/>
    <col min="265" max="265" width="13.85546875" style="672" customWidth="1"/>
    <col min="266" max="266" width="14.85546875" style="672" customWidth="1"/>
    <col min="267" max="267" width="14.28515625" style="672" customWidth="1"/>
    <col min="268" max="270" width="9.140625" style="672"/>
    <col min="271" max="271" width="10.140625" style="672" bestFit="1" customWidth="1"/>
    <col min="272" max="513" width="9.140625" style="672"/>
    <col min="514" max="514" width="43.85546875" style="672" customWidth="1"/>
    <col min="515" max="515" width="14.42578125" style="672" customWidth="1"/>
    <col min="516" max="516" width="13.85546875" style="672" customWidth="1"/>
    <col min="517" max="517" width="16.42578125" style="672" customWidth="1"/>
    <col min="518" max="518" width="14.85546875" style="672" customWidth="1"/>
    <col min="519" max="519" width="12.85546875" style="672" customWidth="1"/>
    <col min="520" max="520" width="15.7109375" style="672" customWidth="1"/>
    <col min="521" max="521" width="13.85546875" style="672" customWidth="1"/>
    <col min="522" max="522" width="14.85546875" style="672" customWidth="1"/>
    <col min="523" max="523" width="14.28515625" style="672" customWidth="1"/>
    <col min="524" max="526" width="9.140625" style="672"/>
    <col min="527" max="527" width="10.140625" style="672" bestFit="1" customWidth="1"/>
    <col min="528" max="769" width="9.140625" style="672"/>
    <col min="770" max="770" width="43.85546875" style="672" customWidth="1"/>
    <col min="771" max="771" width="14.42578125" style="672" customWidth="1"/>
    <col min="772" max="772" width="13.85546875" style="672" customWidth="1"/>
    <col min="773" max="773" width="16.42578125" style="672" customWidth="1"/>
    <col min="774" max="774" width="14.85546875" style="672" customWidth="1"/>
    <col min="775" max="775" width="12.85546875" style="672" customWidth="1"/>
    <col min="776" max="776" width="15.7109375" style="672" customWidth="1"/>
    <col min="777" max="777" width="13.85546875" style="672" customWidth="1"/>
    <col min="778" max="778" width="14.85546875" style="672" customWidth="1"/>
    <col min="779" max="779" width="14.28515625" style="672" customWidth="1"/>
    <col min="780" max="782" width="9.140625" style="672"/>
    <col min="783" max="783" width="10.140625" style="672" bestFit="1" customWidth="1"/>
    <col min="784" max="1025" width="9.140625" style="672"/>
    <col min="1026" max="1026" width="43.85546875" style="672" customWidth="1"/>
    <col min="1027" max="1027" width="14.42578125" style="672" customWidth="1"/>
    <col min="1028" max="1028" width="13.85546875" style="672" customWidth="1"/>
    <col min="1029" max="1029" width="16.42578125" style="672" customWidth="1"/>
    <col min="1030" max="1030" width="14.85546875" style="672" customWidth="1"/>
    <col min="1031" max="1031" width="12.85546875" style="672" customWidth="1"/>
    <col min="1032" max="1032" width="15.7109375" style="672" customWidth="1"/>
    <col min="1033" max="1033" width="13.85546875" style="672" customWidth="1"/>
    <col min="1034" max="1034" width="14.85546875" style="672" customWidth="1"/>
    <col min="1035" max="1035" width="14.28515625" style="672" customWidth="1"/>
    <col min="1036" max="1038" width="9.140625" style="672"/>
    <col min="1039" max="1039" width="10.140625" style="672" bestFit="1" customWidth="1"/>
    <col min="1040" max="1281" width="9.140625" style="672"/>
    <col min="1282" max="1282" width="43.85546875" style="672" customWidth="1"/>
    <col min="1283" max="1283" width="14.42578125" style="672" customWidth="1"/>
    <col min="1284" max="1284" width="13.85546875" style="672" customWidth="1"/>
    <col min="1285" max="1285" width="16.42578125" style="672" customWidth="1"/>
    <col min="1286" max="1286" width="14.85546875" style="672" customWidth="1"/>
    <col min="1287" max="1287" width="12.85546875" style="672" customWidth="1"/>
    <col min="1288" max="1288" width="15.7109375" style="672" customWidth="1"/>
    <col min="1289" max="1289" width="13.85546875" style="672" customWidth="1"/>
    <col min="1290" max="1290" width="14.85546875" style="672" customWidth="1"/>
    <col min="1291" max="1291" width="14.28515625" style="672" customWidth="1"/>
    <col min="1292" max="1294" width="9.140625" style="672"/>
    <col min="1295" max="1295" width="10.140625" style="672" bestFit="1" customWidth="1"/>
    <col min="1296" max="1537" width="9.140625" style="672"/>
    <col min="1538" max="1538" width="43.85546875" style="672" customWidth="1"/>
    <col min="1539" max="1539" width="14.42578125" style="672" customWidth="1"/>
    <col min="1540" max="1540" width="13.85546875" style="672" customWidth="1"/>
    <col min="1541" max="1541" width="16.42578125" style="672" customWidth="1"/>
    <col min="1542" max="1542" width="14.85546875" style="672" customWidth="1"/>
    <col min="1543" max="1543" width="12.85546875" style="672" customWidth="1"/>
    <col min="1544" max="1544" width="15.7109375" style="672" customWidth="1"/>
    <col min="1545" max="1545" width="13.85546875" style="672" customWidth="1"/>
    <col min="1546" max="1546" width="14.85546875" style="672" customWidth="1"/>
    <col min="1547" max="1547" width="14.28515625" style="672" customWidth="1"/>
    <col min="1548" max="1550" width="9.140625" style="672"/>
    <col min="1551" max="1551" width="10.140625" style="672" bestFit="1" customWidth="1"/>
    <col min="1552" max="1793" width="9.140625" style="672"/>
    <col min="1794" max="1794" width="43.85546875" style="672" customWidth="1"/>
    <col min="1795" max="1795" width="14.42578125" style="672" customWidth="1"/>
    <col min="1796" max="1796" width="13.85546875" style="672" customWidth="1"/>
    <col min="1797" max="1797" width="16.42578125" style="672" customWidth="1"/>
    <col min="1798" max="1798" width="14.85546875" style="672" customWidth="1"/>
    <col min="1799" max="1799" width="12.85546875" style="672" customWidth="1"/>
    <col min="1800" max="1800" width="15.7109375" style="672" customWidth="1"/>
    <col min="1801" max="1801" width="13.85546875" style="672" customWidth="1"/>
    <col min="1802" max="1802" width="14.85546875" style="672" customWidth="1"/>
    <col min="1803" max="1803" width="14.28515625" style="672" customWidth="1"/>
    <col min="1804" max="1806" width="9.140625" style="672"/>
    <col min="1807" max="1807" width="10.140625" style="672" bestFit="1" customWidth="1"/>
    <col min="1808" max="2049" width="9.140625" style="672"/>
    <col min="2050" max="2050" width="43.85546875" style="672" customWidth="1"/>
    <col min="2051" max="2051" width="14.42578125" style="672" customWidth="1"/>
    <col min="2052" max="2052" width="13.85546875" style="672" customWidth="1"/>
    <col min="2053" max="2053" width="16.42578125" style="672" customWidth="1"/>
    <col min="2054" max="2054" width="14.85546875" style="672" customWidth="1"/>
    <col min="2055" max="2055" width="12.85546875" style="672" customWidth="1"/>
    <col min="2056" max="2056" width="15.7109375" style="672" customWidth="1"/>
    <col min="2057" max="2057" width="13.85546875" style="672" customWidth="1"/>
    <col min="2058" max="2058" width="14.85546875" style="672" customWidth="1"/>
    <col min="2059" max="2059" width="14.28515625" style="672" customWidth="1"/>
    <col min="2060" max="2062" width="9.140625" style="672"/>
    <col min="2063" max="2063" width="10.140625" style="672" bestFit="1" customWidth="1"/>
    <col min="2064" max="2305" width="9.140625" style="672"/>
    <col min="2306" max="2306" width="43.85546875" style="672" customWidth="1"/>
    <col min="2307" max="2307" width="14.42578125" style="672" customWidth="1"/>
    <col min="2308" max="2308" width="13.85546875" style="672" customWidth="1"/>
    <col min="2309" max="2309" width="16.42578125" style="672" customWidth="1"/>
    <col min="2310" max="2310" width="14.85546875" style="672" customWidth="1"/>
    <col min="2311" max="2311" width="12.85546875" style="672" customWidth="1"/>
    <col min="2312" max="2312" width="15.7109375" style="672" customWidth="1"/>
    <col min="2313" max="2313" width="13.85546875" style="672" customWidth="1"/>
    <col min="2314" max="2314" width="14.85546875" style="672" customWidth="1"/>
    <col min="2315" max="2315" width="14.28515625" style="672" customWidth="1"/>
    <col min="2316" max="2318" width="9.140625" style="672"/>
    <col min="2319" max="2319" width="10.140625" style="672" bestFit="1" customWidth="1"/>
    <col min="2320" max="2561" width="9.140625" style="672"/>
    <col min="2562" max="2562" width="43.85546875" style="672" customWidth="1"/>
    <col min="2563" max="2563" width="14.42578125" style="672" customWidth="1"/>
    <col min="2564" max="2564" width="13.85546875" style="672" customWidth="1"/>
    <col min="2565" max="2565" width="16.42578125" style="672" customWidth="1"/>
    <col min="2566" max="2566" width="14.85546875" style="672" customWidth="1"/>
    <col min="2567" max="2567" width="12.85546875" style="672" customWidth="1"/>
    <col min="2568" max="2568" width="15.7109375" style="672" customWidth="1"/>
    <col min="2569" max="2569" width="13.85546875" style="672" customWidth="1"/>
    <col min="2570" max="2570" width="14.85546875" style="672" customWidth="1"/>
    <col min="2571" max="2571" width="14.28515625" style="672" customWidth="1"/>
    <col min="2572" max="2574" width="9.140625" style="672"/>
    <col min="2575" max="2575" width="10.140625" style="672" bestFit="1" customWidth="1"/>
    <col min="2576" max="2817" width="9.140625" style="672"/>
    <col min="2818" max="2818" width="43.85546875" style="672" customWidth="1"/>
    <col min="2819" max="2819" width="14.42578125" style="672" customWidth="1"/>
    <col min="2820" max="2820" width="13.85546875" style="672" customWidth="1"/>
    <col min="2821" max="2821" width="16.42578125" style="672" customWidth="1"/>
    <col min="2822" max="2822" width="14.85546875" style="672" customWidth="1"/>
    <col min="2823" max="2823" width="12.85546875" style="672" customWidth="1"/>
    <col min="2824" max="2824" width="15.7109375" style="672" customWidth="1"/>
    <col min="2825" max="2825" width="13.85546875" style="672" customWidth="1"/>
    <col min="2826" max="2826" width="14.85546875" style="672" customWidth="1"/>
    <col min="2827" max="2827" width="14.28515625" style="672" customWidth="1"/>
    <col min="2828" max="2830" width="9.140625" style="672"/>
    <col min="2831" max="2831" width="10.140625" style="672" bestFit="1" customWidth="1"/>
    <col min="2832" max="3073" width="9.140625" style="672"/>
    <col min="3074" max="3074" width="43.85546875" style="672" customWidth="1"/>
    <col min="3075" max="3075" width="14.42578125" style="672" customWidth="1"/>
    <col min="3076" max="3076" width="13.85546875" style="672" customWidth="1"/>
    <col min="3077" max="3077" width="16.42578125" style="672" customWidth="1"/>
    <col min="3078" max="3078" width="14.85546875" style="672" customWidth="1"/>
    <col min="3079" max="3079" width="12.85546875" style="672" customWidth="1"/>
    <col min="3080" max="3080" width="15.7109375" style="672" customWidth="1"/>
    <col min="3081" max="3081" width="13.85546875" style="672" customWidth="1"/>
    <col min="3082" max="3082" width="14.85546875" style="672" customWidth="1"/>
    <col min="3083" max="3083" width="14.28515625" style="672" customWidth="1"/>
    <col min="3084" max="3086" width="9.140625" style="672"/>
    <col min="3087" max="3087" width="10.140625" style="672" bestFit="1" customWidth="1"/>
    <col min="3088" max="3329" width="9.140625" style="672"/>
    <col min="3330" max="3330" width="43.85546875" style="672" customWidth="1"/>
    <col min="3331" max="3331" width="14.42578125" style="672" customWidth="1"/>
    <col min="3332" max="3332" width="13.85546875" style="672" customWidth="1"/>
    <col min="3333" max="3333" width="16.42578125" style="672" customWidth="1"/>
    <col min="3334" max="3334" width="14.85546875" style="672" customWidth="1"/>
    <col min="3335" max="3335" width="12.85546875" style="672" customWidth="1"/>
    <col min="3336" max="3336" width="15.7109375" style="672" customWidth="1"/>
    <col min="3337" max="3337" width="13.85546875" style="672" customWidth="1"/>
    <col min="3338" max="3338" width="14.85546875" style="672" customWidth="1"/>
    <col min="3339" max="3339" width="14.28515625" style="672" customWidth="1"/>
    <col min="3340" max="3342" width="9.140625" style="672"/>
    <col min="3343" max="3343" width="10.140625" style="672" bestFit="1" customWidth="1"/>
    <col min="3344" max="3585" width="9.140625" style="672"/>
    <col min="3586" max="3586" width="43.85546875" style="672" customWidth="1"/>
    <col min="3587" max="3587" width="14.42578125" style="672" customWidth="1"/>
    <col min="3588" max="3588" width="13.85546875" style="672" customWidth="1"/>
    <col min="3589" max="3589" width="16.42578125" style="672" customWidth="1"/>
    <col min="3590" max="3590" width="14.85546875" style="672" customWidth="1"/>
    <col min="3591" max="3591" width="12.85546875" style="672" customWidth="1"/>
    <col min="3592" max="3592" width="15.7109375" style="672" customWidth="1"/>
    <col min="3593" max="3593" width="13.85546875" style="672" customWidth="1"/>
    <col min="3594" max="3594" width="14.85546875" style="672" customWidth="1"/>
    <col min="3595" max="3595" width="14.28515625" style="672" customWidth="1"/>
    <col min="3596" max="3598" width="9.140625" style="672"/>
    <col min="3599" max="3599" width="10.140625" style="672" bestFit="1" customWidth="1"/>
    <col min="3600" max="3841" width="9.140625" style="672"/>
    <col min="3842" max="3842" width="43.85546875" style="672" customWidth="1"/>
    <col min="3843" max="3843" width="14.42578125" style="672" customWidth="1"/>
    <col min="3844" max="3844" width="13.85546875" style="672" customWidth="1"/>
    <col min="3845" max="3845" width="16.42578125" style="672" customWidth="1"/>
    <col min="3846" max="3846" width="14.85546875" style="672" customWidth="1"/>
    <col min="3847" max="3847" width="12.85546875" style="672" customWidth="1"/>
    <col min="3848" max="3848" width="15.7109375" style="672" customWidth="1"/>
    <col min="3849" max="3849" width="13.85546875" style="672" customWidth="1"/>
    <col min="3850" max="3850" width="14.85546875" style="672" customWidth="1"/>
    <col min="3851" max="3851" width="14.28515625" style="672" customWidth="1"/>
    <col min="3852" max="3854" width="9.140625" style="672"/>
    <col min="3855" max="3855" width="10.140625" style="672" bestFit="1" customWidth="1"/>
    <col min="3856" max="4097" width="9.140625" style="672"/>
    <col min="4098" max="4098" width="43.85546875" style="672" customWidth="1"/>
    <col min="4099" max="4099" width="14.42578125" style="672" customWidth="1"/>
    <col min="4100" max="4100" width="13.85546875" style="672" customWidth="1"/>
    <col min="4101" max="4101" width="16.42578125" style="672" customWidth="1"/>
    <col min="4102" max="4102" width="14.85546875" style="672" customWidth="1"/>
    <col min="4103" max="4103" width="12.85546875" style="672" customWidth="1"/>
    <col min="4104" max="4104" width="15.7109375" style="672" customWidth="1"/>
    <col min="4105" max="4105" width="13.85546875" style="672" customWidth="1"/>
    <col min="4106" max="4106" width="14.85546875" style="672" customWidth="1"/>
    <col min="4107" max="4107" width="14.28515625" style="672" customWidth="1"/>
    <col min="4108" max="4110" width="9.140625" style="672"/>
    <col min="4111" max="4111" width="10.140625" style="672" bestFit="1" customWidth="1"/>
    <col min="4112" max="4353" width="9.140625" style="672"/>
    <col min="4354" max="4354" width="43.85546875" style="672" customWidth="1"/>
    <col min="4355" max="4355" width="14.42578125" style="672" customWidth="1"/>
    <col min="4356" max="4356" width="13.85546875" style="672" customWidth="1"/>
    <col min="4357" max="4357" width="16.42578125" style="672" customWidth="1"/>
    <col min="4358" max="4358" width="14.85546875" style="672" customWidth="1"/>
    <col min="4359" max="4359" width="12.85546875" style="672" customWidth="1"/>
    <col min="4360" max="4360" width="15.7109375" style="672" customWidth="1"/>
    <col min="4361" max="4361" width="13.85546875" style="672" customWidth="1"/>
    <col min="4362" max="4362" width="14.85546875" style="672" customWidth="1"/>
    <col min="4363" max="4363" width="14.28515625" style="672" customWidth="1"/>
    <col min="4364" max="4366" width="9.140625" style="672"/>
    <col min="4367" max="4367" width="10.140625" style="672" bestFit="1" customWidth="1"/>
    <col min="4368" max="4609" width="9.140625" style="672"/>
    <col min="4610" max="4610" width="43.85546875" style="672" customWidth="1"/>
    <col min="4611" max="4611" width="14.42578125" style="672" customWidth="1"/>
    <col min="4612" max="4612" width="13.85546875" style="672" customWidth="1"/>
    <col min="4613" max="4613" width="16.42578125" style="672" customWidth="1"/>
    <col min="4614" max="4614" width="14.85546875" style="672" customWidth="1"/>
    <col min="4615" max="4615" width="12.85546875" style="672" customWidth="1"/>
    <col min="4616" max="4616" width="15.7109375" style="672" customWidth="1"/>
    <col min="4617" max="4617" width="13.85546875" style="672" customWidth="1"/>
    <col min="4618" max="4618" width="14.85546875" style="672" customWidth="1"/>
    <col min="4619" max="4619" width="14.28515625" style="672" customWidth="1"/>
    <col min="4620" max="4622" width="9.140625" style="672"/>
    <col min="4623" max="4623" width="10.140625" style="672" bestFit="1" customWidth="1"/>
    <col min="4624" max="4865" width="9.140625" style="672"/>
    <col min="4866" max="4866" width="43.85546875" style="672" customWidth="1"/>
    <col min="4867" max="4867" width="14.42578125" style="672" customWidth="1"/>
    <col min="4868" max="4868" width="13.85546875" style="672" customWidth="1"/>
    <col min="4869" max="4869" width="16.42578125" style="672" customWidth="1"/>
    <col min="4870" max="4870" width="14.85546875" style="672" customWidth="1"/>
    <col min="4871" max="4871" width="12.85546875" style="672" customWidth="1"/>
    <col min="4872" max="4872" width="15.7109375" style="672" customWidth="1"/>
    <col min="4873" max="4873" width="13.85546875" style="672" customWidth="1"/>
    <col min="4874" max="4874" width="14.85546875" style="672" customWidth="1"/>
    <col min="4875" max="4875" width="14.28515625" style="672" customWidth="1"/>
    <col min="4876" max="4878" width="9.140625" style="672"/>
    <col min="4879" max="4879" width="10.140625" style="672" bestFit="1" customWidth="1"/>
    <col min="4880" max="5121" width="9.140625" style="672"/>
    <col min="5122" max="5122" width="43.85546875" style="672" customWidth="1"/>
    <col min="5123" max="5123" width="14.42578125" style="672" customWidth="1"/>
    <col min="5124" max="5124" width="13.85546875" style="672" customWidth="1"/>
    <col min="5125" max="5125" width="16.42578125" style="672" customWidth="1"/>
    <col min="5126" max="5126" width="14.85546875" style="672" customWidth="1"/>
    <col min="5127" max="5127" width="12.85546875" style="672" customWidth="1"/>
    <col min="5128" max="5128" width="15.7109375" style="672" customWidth="1"/>
    <col min="5129" max="5129" width="13.85546875" style="672" customWidth="1"/>
    <col min="5130" max="5130" width="14.85546875" style="672" customWidth="1"/>
    <col min="5131" max="5131" width="14.28515625" style="672" customWidth="1"/>
    <col min="5132" max="5134" width="9.140625" style="672"/>
    <col min="5135" max="5135" width="10.140625" style="672" bestFit="1" customWidth="1"/>
    <col min="5136" max="5377" width="9.140625" style="672"/>
    <col min="5378" max="5378" width="43.85546875" style="672" customWidth="1"/>
    <col min="5379" max="5379" width="14.42578125" style="672" customWidth="1"/>
    <col min="5380" max="5380" width="13.85546875" style="672" customWidth="1"/>
    <col min="5381" max="5381" width="16.42578125" style="672" customWidth="1"/>
    <col min="5382" max="5382" width="14.85546875" style="672" customWidth="1"/>
    <col min="5383" max="5383" width="12.85546875" style="672" customWidth="1"/>
    <col min="5384" max="5384" width="15.7109375" style="672" customWidth="1"/>
    <col min="5385" max="5385" width="13.85546875" style="672" customWidth="1"/>
    <col min="5386" max="5386" width="14.85546875" style="672" customWidth="1"/>
    <col min="5387" max="5387" width="14.28515625" style="672" customWidth="1"/>
    <col min="5388" max="5390" width="9.140625" style="672"/>
    <col min="5391" max="5391" width="10.140625" style="672" bestFit="1" customWidth="1"/>
    <col min="5392" max="5633" width="9.140625" style="672"/>
    <col min="5634" max="5634" width="43.85546875" style="672" customWidth="1"/>
    <col min="5635" max="5635" width="14.42578125" style="672" customWidth="1"/>
    <col min="5636" max="5636" width="13.85546875" style="672" customWidth="1"/>
    <col min="5637" max="5637" width="16.42578125" style="672" customWidth="1"/>
    <col min="5638" max="5638" width="14.85546875" style="672" customWidth="1"/>
    <col min="5639" max="5639" width="12.85546875" style="672" customWidth="1"/>
    <col min="5640" max="5640" width="15.7109375" style="672" customWidth="1"/>
    <col min="5641" max="5641" width="13.85546875" style="672" customWidth="1"/>
    <col min="5642" max="5642" width="14.85546875" style="672" customWidth="1"/>
    <col min="5643" max="5643" width="14.28515625" style="672" customWidth="1"/>
    <col min="5644" max="5646" width="9.140625" style="672"/>
    <col min="5647" max="5647" width="10.140625" style="672" bestFit="1" customWidth="1"/>
    <col min="5648" max="5889" width="9.140625" style="672"/>
    <col min="5890" max="5890" width="43.85546875" style="672" customWidth="1"/>
    <col min="5891" max="5891" width="14.42578125" style="672" customWidth="1"/>
    <col min="5892" max="5892" width="13.85546875" style="672" customWidth="1"/>
    <col min="5893" max="5893" width="16.42578125" style="672" customWidth="1"/>
    <col min="5894" max="5894" width="14.85546875" style="672" customWidth="1"/>
    <col min="5895" max="5895" width="12.85546875" style="672" customWidth="1"/>
    <col min="5896" max="5896" width="15.7109375" style="672" customWidth="1"/>
    <col min="5897" max="5897" width="13.85546875" style="672" customWidth="1"/>
    <col min="5898" max="5898" width="14.85546875" style="672" customWidth="1"/>
    <col min="5899" max="5899" width="14.28515625" style="672" customWidth="1"/>
    <col min="5900" max="5902" width="9.140625" style="672"/>
    <col min="5903" max="5903" width="10.140625" style="672" bestFit="1" customWidth="1"/>
    <col min="5904" max="6145" width="9.140625" style="672"/>
    <col min="6146" max="6146" width="43.85546875" style="672" customWidth="1"/>
    <col min="6147" max="6147" width="14.42578125" style="672" customWidth="1"/>
    <col min="6148" max="6148" width="13.85546875" style="672" customWidth="1"/>
    <col min="6149" max="6149" width="16.42578125" style="672" customWidth="1"/>
    <col min="6150" max="6150" width="14.85546875" style="672" customWidth="1"/>
    <col min="6151" max="6151" width="12.85546875" style="672" customWidth="1"/>
    <col min="6152" max="6152" width="15.7109375" style="672" customWidth="1"/>
    <col min="6153" max="6153" width="13.85546875" style="672" customWidth="1"/>
    <col min="6154" max="6154" width="14.85546875" style="672" customWidth="1"/>
    <col min="6155" max="6155" width="14.28515625" style="672" customWidth="1"/>
    <col min="6156" max="6158" width="9.140625" style="672"/>
    <col min="6159" max="6159" width="10.140625" style="672" bestFit="1" customWidth="1"/>
    <col min="6160" max="6401" width="9.140625" style="672"/>
    <col min="6402" max="6402" width="43.85546875" style="672" customWidth="1"/>
    <col min="6403" max="6403" width="14.42578125" style="672" customWidth="1"/>
    <col min="6404" max="6404" width="13.85546875" style="672" customWidth="1"/>
    <col min="6405" max="6405" width="16.42578125" style="672" customWidth="1"/>
    <col min="6406" max="6406" width="14.85546875" style="672" customWidth="1"/>
    <col min="6407" max="6407" width="12.85546875" style="672" customWidth="1"/>
    <col min="6408" max="6408" width="15.7109375" style="672" customWidth="1"/>
    <col min="6409" max="6409" width="13.85546875" style="672" customWidth="1"/>
    <col min="6410" max="6410" width="14.85546875" style="672" customWidth="1"/>
    <col min="6411" max="6411" width="14.28515625" style="672" customWidth="1"/>
    <col min="6412" max="6414" width="9.140625" style="672"/>
    <col min="6415" max="6415" width="10.140625" style="672" bestFit="1" customWidth="1"/>
    <col min="6416" max="6657" width="9.140625" style="672"/>
    <col min="6658" max="6658" width="43.85546875" style="672" customWidth="1"/>
    <col min="6659" max="6659" width="14.42578125" style="672" customWidth="1"/>
    <col min="6660" max="6660" width="13.85546875" style="672" customWidth="1"/>
    <col min="6661" max="6661" width="16.42578125" style="672" customWidth="1"/>
    <col min="6662" max="6662" width="14.85546875" style="672" customWidth="1"/>
    <col min="6663" max="6663" width="12.85546875" style="672" customWidth="1"/>
    <col min="6664" max="6664" width="15.7109375" style="672" customWidth="1"/>
    <col min="6665" max="6665" width="13.85546875" style="672" customWidth="1"/>
    <col min="6666" max="6666" width="14.85546875" style="672" customWidth="1"/>
    <col min="6667" max="6667" width="14.28515625" style="672" customWidth="1"/>
    <col min="6668" max="6670" width="9.140625" style="672"/>
    <col min="6671" max="6671" width="10.140625" style="672" bestFit="1" customWidth="1"/>
    <col min="6672" max="6913" width="9.140625" style="672"/>
    <col min="6914" max="6914" width="43.85546875" style="672" customWidth="1"/>
    <col min="6915" max="6915" width="14.42578125" style="672" customWidth="1"/>
    <col min="6916" max="6916" width="13.85546875" style="672" customWidth="1"/>
    <col min="6917" max="6917" width="16.42578125" style="672" customWidth="1"/>
    <col min="6918" max="6918" width="14.85546875" style="672" customWidth="1"/>
    <col min="6919" max="6919" width="12.85546875" style="672" customWidth="1"/>
    <col min="6920" max="6920" width="15.7109375" style="672" customWidth="1"/>
    <col min="6921" max="6921" width="13.85546875" style="672" customWidth="1"/>
    <col min="6922" max="6922" width="14.85546875" style="672" customWidth="1"/>
    <col min="6923" max="6923" width="14.28515625" style="672" customWidth="1"/>
    <col min="6924" max="6926" width="9.140625" style="672"/>
    <col min="6927" max="6927" width="10.140625" style="672" bestFit="1" customWidth="1"/>
    <col min="6928" max="7169" width="9.140625" style="672"/>
    <col min="7170" max="7170" width="43.85546875" style="672" customWidth="1"/>
    <col min="7171" max="7171" width="14.42578125" style="672" customWidth="1"/>
    <col min="7172" max="7172" width="13.85546875" style="672" customWidth="1"/>
    <col min="7173" max="7173" width="16.42578125" style="672" customWidth="1"/>
    <col min="7174" max="7174" width="14.85546875" style="672" customWidth="1"/>
    <col min="7175" max="7175" width="12.85546875" style="672" customWidth="1"/>
    <col min="7176" max="7176" width="15.7109375" style="672" customWidth="1"/>
    <col min="7177" max="7177" width="13.85546875" style="672" customWidth="1"/>
    <col min="7178" max="7178" width="14.85546875" style="672" customWidth="1"/>
    <col min="7179" max="7179" width="14.28515625" style="672" customWidth="1"/>
    <col min="7180" max="7182" width="9.140625" style="672"/>
    <col min="7183" max="7183" width="10.140625" style="672" bestFit="1" customWidth="1"/>
    <col min="7184" max="7425" width="9.140625" style="672"/>
    <col min="7426" max="7426" width="43.85546875" style="672" customWidth="1"/>
    <col min="7427" max="7427" width="14.42578125" style="672" customWidth="1"/>
    <col min="7428" max="7428" width="13.85546875" style="672" customWidth="1"/>
    <col min="7429" max="7429" width="16.42578125" style="672" customWidth="1"/>
    <col min="7430" max="7430" width="14.85546875" style="672" customWidth="1"/>
    <col min="7431" max="7431" width="12.85546875" style="672" customWidth="1"/>
    <col min="7432" max="7432" width="15.7109375" style="672" customWidth="1"/>
    <col min="7433" max="7433" width="13.85546875" style="672" customWidth="1"/>
    <col min="7434" max="7434" width="14.85546875" style="672" customWidth="1"/>
    <col min="7435" max="7435" width="14.28515625" style="672" customWidth="1"/>
    <col min="7436" max="7438" width="9.140625" style="672"/>
    <col min="7439" max="7439" width="10.140625" style="672" bestFit="1" customWidth="1"/>
    <col min="7440" max="7681" width="9.140625" style="672"/>
    <col min="7682" max="7682" width="43.85546875" style="672" customWidth="1"/>
    <col min="7683" max="7683" width="14.42578125" style="672" customWidth="1"/>
    <col min="7684" max="7684" width="13.85546875" style="672" customWidth="1"/>
    <col min="7685" max="7685" width="16.42578125" style="672" customWidth="1"/>
    <col min="7686" max="7686" width="14.85546875" style="672" customWidth="1"/>
    <col min="7687" max="7687" width="12.85546875" style="672" customWidth="1"/>
    <col min="7688" max="7688" width="15.7109375" style="672" customWidth="1"/>
    <col min="7689" max="7689" width="13.85546875" style="672" customWidth="1"/>
    <col min="7690" max="7690" width="14.85546875" style="672" customWidth="1"/>
    <col min="7691" max="7691" width="14.28515625" style="672" customWidth="1"/>
    <col min="7692" max="7694" width="9.140625" style="672"/>
    <col min="7695" max="7695" width="10.140625" style="672" bestFit="1" customWidth="1"/>
    <col min="7696" max="7937" width="9.140625" style="672"/>
    <col min="7938" max="7938" width="43.85546875" style="672" customWidth="1"/>
    <col min="7939" max="7939" width="14.42578125" style="672" customWidth="1"/>
    <col min="7940" max="7940" width="13.85546875" style="672" customWidth="1"/>
    <col min="7941" max="7941" width="16.42578125" style="672" customWidth="1"/>
    <col min="7942" max="7942" width="14.85546875" style="672" customWidth="1"/>
    <col min="7943" max="7943" width="12.85546875" style="672" customWidth="1"/>
    <col min="7944" max="7944" width="15.7109375" style="672" customWidth="1"/>
    <col min="7945" max="7945" width="13.85546875" style="672" customWidth="1"/>
    <col min="7946" max="7946" width="14.85546875" style="672" customWidth="1"/>
    <col min="7947" max="7947" width="14.28515625" style="672" customWidth="1"/>
    <col min="7948" max="7950" width="9.140625" style="672"/>
    <col min="7951" max="7951" width="10.140625" style="672" bestFit="1" customWidth="1"/>
    <col min="7952" max="8193" width="9.140625" style="672"/>
    <col min="8194" max="8194" width="43.85546875" style="672" customWidth="1"/>
    <col min="8195" max="8195" width="14.42578125" style="672" customWidth="1"/>
    <col min="8196" max="8196" width="13.85546875" style="672" customWidth="1"/>
    <col min="8197" max="8197" width="16.42578125" style="672" customWidth="1"/>
    <col min="8198" max="8198" width="14.85546875" style="672" customWidth="1"/>
    <col min="8199" max="8199" width="12.85546875" style="672" customWidth="1"/>
    <col min="8200" max="8200" width="15.7109375" style="672" customWidth="1"/>
    <col min="8201" max="8201" width="13.85546875" style="672" customWidth="1"/>
    <col min="8202" max="8202" width="14.85546875" style="672" customWidth="1"/>
    <col min="8203" max="8203" width="14.28515625" style="672" customWidth="1"/>
    <col min="8204" max="8206" width="9.140625" style="672"/>
    <col min="8207" max="8207" width="10.140625" style="672" bestFit="1" customWidth="1"/>
    <col min="8208" max="8449" width="9.140625" style="672"/>
    <col min="8450" max="8450" width="43.85546875" style="672" customWidth="1"/>
    <col min="8451" max="8451" width="14.42578125" style="672" customWidth="1"/>
    <col min="8452" max="8452" width="13.85546875" style="672" customWidth="1"/>
    <col min="8453" max="8453" width="16.42578125" style="672" customWidth="1"/>
    <col min="8454" max="8454" width="14.85546875" style="672" customWidth="1"/>
    <col min="8455" max="8455" width="12.85546875" style="672" customWidth="1"/>
    <col min="8456" max="8456" width="15.7109375" style="672" customWidth="1"/>
    <col min="8457" max="8457" width="13.85546875" style="672" customWidth="1"/>
    <col min="8458" max="8458" width="14.85546875" style="672" customWidth="1"/>
    <col min="8459" max="8459" width="14.28515625" style="672" customWidth="1"/>
    <col min="8460" max="8462" width="9.140625" style="672"/>
    <col min="8463" max="8463" width="10.140625" style="672" bestFit="1" customWidth="1"/>
    <col min="8464" max="8705" width="9.140625" style="672"/>
    <col min="8706" max="8706" width="43.85546875" style="672" customWidth="1"/>
    <col min="8707" max="8707" width="14.42578125" style="672" customWidth="1"/>
    <col min="8708" max="8708" width="13.85546875" style="672" customWidth="1"/>
    <col min="8709" max="8709" width="16.42578125" style="672" customWidth="1"/>
    <col min="8710" max="8710" width="14.85546875" style="672" customWidth="1"/>
    <col min="8711" max="8711" width="12.85546875" style="672" customWidth="1"/>
    <col min="8712" max="8712" width="15.7109375" style="672" customWidth="1"/>
    <col min="8713" max="8713" width="13.85546875" style="672" customWidth="1"/>
    <col min="8714" max="8714" width="14.85546875" style="672" customWidth="1"/>
    <col min="8715" max="8715" width="14.28515625" style="672" customWidth="1"/>
    <col min="8716" max="8718" width="9.140625" style="672"/>
    <col min="8719" max="8719" width="10.140625" style="672" bestFit="1" customWidth="1"/>
    <col min="8720" max="8961" width="9.140625" style="672"/>
    <col min="8962" max="8962" width="43.85546875" style="672" customWidth="1"/>
    <col min="8963" max="8963" width="14.42578125" style="672" customWidth="1"/>
    <col min="8964" max="8964" width="13.85546875" style="672" customWidth="1"/>
    <col min="8965" max="8965" width="16.42578125" style="672" customWidth="1"/>
    <col min="8966" max="8966" width="14.85546875" style="672" customWidth="1"/>
    <col min="8967" max="8967" width="12.85546875" style="672" customWidth="1"/>
    <col min="8968" max="8968" width="15.7109375" style="672" customWidth="1"/>
    <col min="8969" max="8969" width="13.85546875" style="672" customWidth="1"/>
    <col min="8970" max="8970" width="14.85546875" style="672" customWidth="1"/>
    <col min="8971" max="8971" width="14.28515625" style="672" customWidth="1"/>
    <col min="8972" max="8974" width="9.140625" style="672"/>
    <col min="8975" max="8975" width="10.140625" style="672" bestFit="1" customWidth="1"/>
    <col min="8976" max="9217" width="9.140625" style="672"/>
    <col min="9218" max="9218" width="43.85546875" style="672" customWidth="1"/>
    <col min="9219" max="9219" width="14.42578125" style="672" customWidth="1"/>
    <col min="9220" max="9220" width="13.85546875" style="672" customWidth="1"/>
    <col min="9221" max="9221" width="16.42578125" style="672" customWidth="1"/>
    <col min="9222" max="9222" width="14.85546875" style="672" customWidth="1"/>
    <col min="9223" max="9223" width="12.85546875" style="672" customWidth="1"/>
    <col min="9224" max="9224" width="15.7109375" style="672" customWidth="1"/>
    <col min="9225" max="9225" width="13.85546875" style="672" customWidth="1"/>
    <col min="9226" max="9226" width="14.85546875" style="672" customWidth="1"/>
    <col min="9227" max="9227" width="14.28515625" style="672" customWidth="1"/>
    <col min="9228" max="9230" width="9.140625" style="672"/>
    <col min="9231" max="9231" width="10.140625" style="672" bestFit="1" customWidth="1"/>
    <col min="9232" max="9473" width="9.140625" style="672"/>
    <col min="9474" max="9474" width="43.85546875" style="672" customWidth="1"/>
    <col min="9475" max="9475" width="14.42578125" style="672" customWidth="1"/>
    <col min="9476" max="9476" width="13.85546875" style="672" customWidth="1"/>
    <col min="9477" max="9477" width="16.42578125" style="672" customWidth="1"/>
    <col min="9478" max="9478" width="14.85546875" style="672" customWidth="1"/>
    <col min="9479" max="9479" width="12.85546875" style="672" customWidth="1"/>
    <col min="9480" max="9480" width="15.7109375" style="672" customWidth="1"/>
    <col min="9481" max="9481" width="13.85546875" style="672" customWidth="1"/>
    <col min="9482" max="9482" width="14.85546875" style="672" customWidth="1"/>
    <col min="9483" max="9483" width="14.28515625" style="672" customWidth="1"/>
    <col min="9484" max="9486" width="9.140625" style="672"/>
    <col min="9487" max="9487" width="10.140625" style="672" bestFit="1" customWidth="1"/>
    <col min="9488" max="9729" width="9.140625" style="672"/>
    <col min="9730" max="9730" width="43.85546875" style="672" customWidth="1"/>
    <col min="9731" max="9731" width="14.42578125" style="672" customWidth="1"/>
    <col min="9732" max="9732" width="13.85546875" style="672" customWidth="1"/>
    <col min="9733" max="9733" width="16.42578125" style="672" customWidth="1"/>
    <col min="9734" max="9734" width="14.85546875" style="672" customWidth="1"/>
    <col min="9735" max="9735" width="12.85546875" style="672" customWidth="1"/>
    <col min="9736" max="9736" width="15.7109375" style="672" customWidth="1"/>
    <col min="9737" max="9737" width="13.85546875" style="672" customWidth="1"/>
    <col min="9738" max="9738" width="14.85546875" style="672" customWidth="1"/>
    <col min="9739" max="9739" width="14.28515625" style="672" customWidth="1"/>
    <col min="9740" max="9742" width="9.140625" style="672"/>
    <col min="9743" max="9743" width="10.140625" style="672" bestFit="1" customWidth="1"/>
    <col min="9744" max="9985" width="9.140625" style="672"/>
    <col min="9986" max="9986" width="43.85546875" style="672" customWidth="1"/>
    <col min="9987" max="9987" width="14.42578125" style="672" customWidth="1"/>
    <col min="9988" max="9988" width="13.85546875" style="672" customWidth="1"/>
    <col min="9989" max="9989" width="16.42578125" style="672" customWidth="1"/>
    <col min="9990" max="9990" width="14.85546875" style="672" customWidth="1"/>
    <col min="9991" max="9991" width="12.85546875" style="672" customWidth="1"/>
    <col min="9992" max="9992" width="15.7109375" style="672" customWidth="1"/>
    <col min="9993" max="9993" width="13.85546875" style="672" customWidth="1"/>
    <col min="9994" max="9994" width="14.85546875" style="672" customWidth="1"/>
    <col min="9995" max="9995" width="14.28515625" style="672" customWidth="1"/>
    <col min="9996" max="9998" width="9.140625" style="672"/>
    <col min="9999" max="9999" width="10.140625" style="672" bestFit="1" customWidth="1"/>
    <col min="10000" max="10241" width="9.140625" style="672"/>
    <col min="10242" max="10242" width="43.85546875" style="672" customWidth="1"/>
    <col min="10243" max="10243" width="14.42578125" style="672" customWidth="1"/>
    <col min="10244" max="10244" width="13.85546875" style="672" customWidth="1"/>
    <col min="10245" max="10245" width="16.42578125" style="672" customWidth="1"/>
    <col min="10246" max="10246" width="14.85546875" style="672" customWidth="1"/>
    <col min="10247" max="10247" width="12.85546875" style="672" customWidth="1"/>
    <col min="10248" max="10248" width="15.7109375" style="672" customWidth="1"/>
    <col min="10249" max="10249" width="13.85546875" style="672" customWidth="1"/>
    <col min="10250" max="10250" width="14.85546875" style="672" customWidth="1"/>
    <col min="10251" max="10251" width="14.28515625" style="672" customWidth="1"/>
    <col min="10252" max="10254" width="9.140625" style="672"/>
    <col min="10255" max="10255" width="10.140625" style="672" bestFit="1" customWidth="1"/>
    <col min="10256" max="10497" width="9.140625" style="672"/>
    <col min="10498" max="10498" width="43.85546875" style="672" customWidth="1"/>
    <col min="10499" max="10499" width="14.42578125" style="672" customWidth="1"/>
    <col min="10500" max="10500" width="13.85546875" style="672" customWidth="1"/>
    <col min="10501" max="10501" width="16.42578125" style="672" customWidth="1"/>
    <col min="10502" max="10502" width="14.85546875" style="672" customWidth="1"/>
    <col min="10503" max="10503" width="12.85546875" style="672" customWidth="1"/>
    <col min="10504" max="10504" width="15.7109375" style="672" customWidth="1"/>
    <col min="10505" max="10505" width="13.85546875" style="672" customWidth="1"/>
    <col min="10506" max="10506" width="14.85546875" style="672" customWidth="1"/>
    <col min="10507" max="10507" width="14.28515625" style="672" customWidth="1"/>
    <col min="10508" max="10510" width="9.140625" style="672"/>
    <col min="10511" max="10511" width="10.140625" style="672" bestFit="1" customWidth="1"/>
    <col min="10512" max="10753" width="9.140625" style="672"/>
    <col min="10754" max="10754" width="43.85546875" style="672" customWidth="1"/>
    <col min="10755" max="10755" width="14.42578125" style="672" customWidth="1"/>
    <col min="10756" max="10756" width="13.85546875" style="672" customWidth="1"/>
    <col min="10757" max="10757" width="16.42578125" style="672" customWidth="1"/>
    <col min="10758" max="10758" width="14.85546875" style="672" customWidth="1"/>
    <col min="10759" max="10759" width="12.85546875" style="672" customWidth="1"/>
    <col min="10760" max="10760" width="15.7109375" style="672" customWidth="1"/>
    <col min="10761" max="10761" width="13.85546875" style="672" customWidth="1"/>
    <col min="10762" max="10762" width="14.85546875" style="672" customWidth="1"/>
    <col min="10763" max="10763" width="14.28515625" style="672" customWidth="1"/>
    <col min="10764" max="10766" width="9.140625" style="672"/>
    <col min="10767" max="10767" width="10.140625" style="672" bestFit="1" customWidth="1"/>
    <col min="10768" max="11009" width="9.140625" style="672"/>
    <col min="11010" max="11010" width="43.85546875" style="672" customWidth="1"/>
    <col min="11011" max="11011" width="14.42578125" style="672" customWidth="1"/>
    <col min="11012" max="11012" width="13.85546875" style="672" customWidth="1"/>
    <col min="11013" max="11013" width="16.42578125" style="672" customWidth="1"/>
    <col min="11014" max="11014" width="14.85546875" style="672" customWidth="1"/>
    <col min="11015" max="11015" width="12.85546875" style="672" customWidth="1"/>
    <col min="11016" max="11016" width="15.7109375" style="672" customWidth="1"/>
    <col min="11017" max="11017" width="13.85546875" style="672" customWidth="1"/>
    <col min="11018" max="11018" width="14.85546875" style="672" customWidth="1"/>
    <col min="11019" max="11019" width="14.28515625" style="672" customWidth="1"/>
    <col min="11020" max="11022" width="9.140625" style="672"/>
    <col min="11023" max="11023" width="10.140625" style="672" bestFit="1" customWidth="1"/>
    <col min="11024" max="11265" width="9.140625" style="672"/>
    <col min="11266" max="11266" width="43.85546875" style="672" customWidth="1"/>
    <col min="11267" max="11267" width="14.42578125" style="672" customWidth="1"/>
    <col min="11268" max="11268" width="13.85546875" style="672" customWidth="1"/>
    <col min="11269" max="11269" width="16.42578125" style="672" customWidth="1"/>
    <col min="11270" max="11270" width="14.85546875" style="672" customWidth="1"/>
    <col min="11271" max="11271" width="12.85546875" style="672" customWidth="1"/>
    <col min="11272" max="11272" width="15.7109375" style="672" customWidth="1"/>
    <col min="11273" max="11273" width="13.85546875" style="672" customWidth="1"/>
    <col min="11274" max="11274" width="14.85546875" style="672" customWidth="1"/>
    <col min="11275" max="11275" width="14.28515625" style="672" customWidth="1"/>
    <col min="11276" max="11278" width="9.140625" style="672"/>
    <col min="11279" max="11279" width="10.140625" style="672" bestFit="1" customWidth="1"/>
    <col min="11280" max="11521" width="9.140625" style="672"/>
    <col min="11522" max="11522" width="43.85546875" style="672" customWidth="1"/>
    <col min="11523" max="11523" width="14.42578125" style="672" customWidth="1"/>
    <col min="11524" max="11524" width="13.85546875" style="672" customWidth="1"/>
    <col min="11525" max="11525" width="16.42578125" style="672" customWidth="1"/>
    <col min="11526" max="11526" width="14.85546875" style="672" customWidth="1"/>
    <col min="11527" max="11527" width="12.85546875" style="672" customWidth="1"/>
    <col min="11528" max="11528" width="15.7109375" style="672" customWidth="1"/>
    <col min="11529" max="11529" width="13.85546875" style="672" customWidth="1"/>
    <col min="11530" max="11530" width="14.85546875" style="672" customWidth="1"/>
    <col min="11531" max="11531" width="14.28515625" style="672" customWidth="1"/>
    <col min="11532" max="11534" width="9.140625" style="672"/>
    <col min="11535" max="11535" width="10.140625" style="672" bestFit="1" customWidth="1"/>
    <col min="11536" max="11777" width="9.140625" style="672"/>
    <col min="11778" max="11778" width="43.85546875" style="672" customWidth="1"/>
    <col min="11779" max="11779" width="14.42578125" style="672" customWidth="1"/>
    <col min="11780" max="11780" width="13.85546875" style="672" customWidth="1"/>
    <col min="11781" max="11781" width="16.42578125" style="672" customWidth="1"/>
    <col min="11782" max="11782" width="14.85546875" style="672" customWidth="1"/>
    <col min="11783" max="11783" width="12.85546875" style="672" customWidth="1"/>
    <col min="11784" max="11784" width="15.7109375" style="672" customWidth="1"/>
    <col min="11785" max="11785" width="13.85546875" style="672" customWidth="1"/>
    <col min="11786" max="11786" width="14.85546875" style="672" customWidth="1"/>
    <col min="11787" max="11787" width="14.28515625" style="672" customWidth="1"/>
    <col min="11788" max="11790" width="9.140625" style="672"/>
    <col min="11791" max="11791" width="10.140625" style="672" bestFit="1" customWidth="1"/>
    <col min="11792" max="12033" width="9.140625" style="672"/>
    <col min="12034" max="12034" width="43.85546875" style="672" customWidth="1"/>
    <col min="12035" max="12035" width="14.42578125" style="672" customWidth="1"/>
    <col min="12036" max="12036" width="13.85546875" style="672" customWidth="1"/>
    <col min="12037" max="12037" width="16.42578125" style="672" customWidth="1"/>
    <col min="12038" max="12038" width="14.85546875" style="672" customWidth="1"/>
    <col min="12039" max="12039" width="12.85546875" style="672" customWidth="1"/>
    <col min="12040" max="12040" width="15.7109375" style="672" customWidth="1"/>
    <col min="12041" max="12041" width="13.85546875" style="672" customWidth="1"/>
    <col min="12042" max="12042" width="14.85546875" style="672" customWidth="1"/>
    <col min="12043" max="12043" width="14.28515625" style="672" customWidth="1"/>
    <col min="12044" max="12046" width="9.140625" style="672"/>
    <col min="12047" max="12047" width="10.140625" style="672" bestFit="1" customWidth="1"/>
    <col min="12048" max="12289" width="9.140625" style="672"/>
    <col min="12290" max="12290" width="43.85546875" style="672" customWidth="1"/>
    <col min="12291" max="12291" width="14.42578125" style="672" customWidth="1"/>
    <col min="12292" max="12292" width="13.85546875" style="672" customWidth="1"/>
    <col min="12293" max="12293" width="16.42578125" style="672" customWidth="1"/>
    <col min="12294" max="12294" width="14.85546875" style="672" customWidth="1"/>
    <col min="12295" max="12295" width="12.85546875" style="672" customWidth="1"/>
    <col min="12296" max="12296" width="15.7109375" style="672" customWidth="1"/>
    <col min="12297" max="12297" width="13.85546875" style="672" customWidth="1"/>
    <col min="12298" max="12298" width="14.85546875" style="672" customWidth="1"/>
    <col min="12299" max="12299" width="14.28515625" style="672" customWidth="1"/>
    <col min="12300" max="12302" width="9.140625" style="672"/>
    <col min="12303" max="12303" width="10.140625" style="672" bestFit="1" customWidth="1"/>
    <col min="12304" max="12545" width="9.140625" style="672"/>
    <col min="12546" max="12546" width="43.85546875" style="672" customWidth="1"/>
    <col min="12547" max="12547" width="14.42578125" style="672" customWidth="1"/>
    <col min="12548" max="12548" width="13.85546875" style="672" customWidth="1"/>
    <col min="12549" max="12549" width="16.42578125" style="672" customWidth="1"/>
    <col min="12550" max="12550" width="14.85546875" style="672" customWidth="1"/>
    <col min="12551" max="12551" width="12.85546875" style="672" customWidth="1"/>
    <col min="12552" max="12552" width="15.7109375" style="672" customWidth="1"/>
    <col min="12553" max="12553" width="13.85546875" style="672" customWidth="1"/>
    <col min="12554" max="12554" width="14.85546875" style="672" customWidth="1"/>
    <col min="12555" max="12555" width="14.28515625" style="672" customWidth="1"/>
    <col min="12556" max="12558" width="9.140625" style="672"/>
    <col min="12559" max="12559" width="10.140625" style="672" bestFit="1" customWidth="1"/>
    <col min="12560" max="12801" width="9.140625" style="672"/>
    <col min="12802" max="12802" width="43.85546875" style="672" customWidth="1"/>
    <col min="12803" max="12803" width="14.42578125" style="672" customWidth="1"/>
    <col min="12804" max="12804" width="13.85546875" style="672" customWidth="1"/>
    <col min="12805" max="12805" width="16.42578125" style="672" customWidth="1"/>
    <col min="12806" max="12806" width="14.85546875" style="672" customWidth="1"/>
    <col min="12807" max="12807" width="12.85546875" style="672" customWidth="1"/>
    <col min="12808" max="12808" width="15.7109375" style="672" customWidth="1"/>
    <col min="12809" max="12809" width="13.85546875" style="672" customWidth="1"/>
    <col min="12810" max="12810" width="14.85546875" style="672" customWidth="1"/>
    <col min="12811" max="12811" width="14.28515625" style="672" customWidth="1"/>
    <col min="12812" max="12814" width="9.140625" style="672"/>
    <col min="12815" max="12815" width="10.140625" style="672" bestFit="1" customWidth="1"/>
    <col min="12816" max="13057" width="9.140625" style="672"/>
    <col min="13058" max="13058" width="43.85546875" style="672" customWidth="1"/>
    <col min="13059" max="13059" width="14.42578125" style="672" customWidth="1"/>
    <col min="13060" max="13060" width="13.85546875" style="672" customWidth="1"/>
    <col min="13061" max="13061" width="16.42578125" style="672" customWidth="1"/>
    <col min="13062" max="13062" width="14.85546875" style="672" customWidth="1"/>
    <col min="13063" max="13063" width="12.85546875" style="672" customWidth="1"/>
    <col min="13064" max="13064" width="15.7109375" style="672" customWidth="1"/>
    <col min="13065" max="13065" width="13.85546875" style="672" customWidth="1"/>
    <col min="13066" max="13066" width="14.85546875" style="672" customWidth="1"/>
    <col min="13067" max="13067" width="14.28515625" style="672" customWidth="1"/>
    <col min="13068" max="13070" width="9.140625" style="672"/>
    <col min="13071" max="13071" width="10.140625" style="672" bestFit="1" customWidth="1"/>
    <col min="13072" max="13313" width="9.140625" style="672"/>
    <col min="13314" max="13314" width="43.85546875" style="672" customWidth="1"/>
    <col min="13315" max="13315" width="14.42578125" style="672" customWidth="1"/>
    <col min="13316" max="13316" width="13.85546875" style="672" customWidth="1"/>
    <col min="13317" max="13317" width="16.42578125" style="672" customWidth="1"/>
    <col min="13318" max="13318" width="14.85546875" style="672" customWidth="1"/>
    <col min="13319" max="13319" width="12.85546875" style="672" customWidth="1"/>
    <col min="13320" max="13320" width="15.7109375" style="672" customWidth="1"/>
    <col min="13321" max="13321" width="13.85546875" style="672" customWidth="1"/>
    <col min="13322" max="13322" width="14.85546875" style="672" customWidth="1"/>
    <col min="13323" max="13323" width="14.28515625" style="672" customWidth="1"/>
    <col min="13324" max="13326" width="9.140625" style="672"/>
    <col min="13327" max="13327" width="10.140625" style="672" bestFit="1" customWidth="1"/>
    <col min="13328" max="13569" width="9.140625" style="672"/>
    <col min="13570" max="13570" width="43.85546875" style="672" customWidth="1"/>
    <col min="13571" max="13571" width="14.42578125" style="672" customWidth="1"/>
    <col min="13572" max="13572" width="13.85546875" style="672" customWidth="1"/>
    <col min="13573" max="13573" width="16.42578125" style="672" customWidth="1"/>
    <col min="13574" max="13574" width="14.85546875" style="672" customWidth="1"/>
    <col min="13575" max="13575" width="12.85546875" style="672" customWidth="1"/>
    <col min="13576" max="13576" width="15.7109375" style="672" customWidth="1"/>
    <col min="13577" max="13577" width="13.85546875" style="672" customWidth="1"/>
    <col min="13578" max="13578" width="14.85546875" style="672" customWidth="1"/>
    <col min="13579" max="13579" width="14.28515625" style="672" customWidth="1"/>
    <col min="13580" max="13582" width="9.140625" style="672"/>
    <col min="13583" max="13583" width="10.140625" style="672" bestFit="1" customWidth="1"/>
    <col min="13584" max="13825" width="9.140625" style="672"/>
    <col min="13826" max="13826" width="43.85546875" style="672" customWidth="1"/>
    <col min="13827" max="13827" width="14.42578125" style="672" customWidth="1"/>
    <col min="13828" max="13828" width="13.85546875" style="672" customWidth="1"/>
    <col min="13829" max="13829" width="16.42578125" style="672" customWidth="1"/>
    <col min="13830" max="13830" width="14.85546875" style="672" customWidth="1"/>
    <col min="13831" max="13831" width="12.85546875" style="672" customWidth="1"/>
    <col min="13832" max="13832" width="15.7109375" style="672" customWidth="1"/>
    <col min="13833" max="13833" width="13.85546875" style="672" customWidth="1"/>
    <col min="13834" max="13834" width="14.85546875" style="672" customWidth="1"/>
    <col min="13835" max="13835" width="14.28515625" style="672" customWidth="1"/>
    <col min="13836" max="13838" width="9.140625" style="672"/>
    <col min="13839" max="13839" width="10.140625" style="672" bestFit="1" customWidth="1"/>
    <col min="13840" max="14081" width="9.140625" style="672"/>
    <col min="14082" max="14082" width="43.85546875" style="672" customWidth="1"/>
    <col min="14083" max="14083" width="14.42578125" style="672" customWidth="1"/>
    <col min="14084" max="14084" width="13.85546875" style="672" customWidth="1"/>
    <col min="14085" max="14085" width="16.42578125" style="672" customWidth="1"/>
    <col min="14086" max="14086" width="14.85546875" style="672" customWidth="1"/>
    <col min="14087" max="14087" width="12.85546875" style="672" customWidth="1"/>
    <col min="14088" max="14088" width="15.7109375" style="672" customWidth="1"/>
    <col min="14089" max="14089" width="13.85546875" style="672" customWidth="1"/>
    <col min="14090" max="14090" width="14.85546875" style="672" customWidth="1"/>
    <col min="14091" max="14091" width="14.28515625" style="672" customWidth="1"/>
    <col min="14092" max="14094" width="9.140625" style="672"/>
    <col min="14095" max="14095" width="10.140625" style="672" bestFit="1" customWidth="1"/>
    <col min="14096" max="14337" width="9.140625" style="672"/>
    <col min="14338" max="14338" width="43.85546875" style="672" customWidth="1"/>
    <col min="14339" max="14339" width="14.42578125" style="672" customWidth="1"/>
    <col min="14340" max="14340" width="13.85546875" style="672" customWidth="1"/>
    <col min="14341" max="14341" width="16.42578125" style="672" customWidth="1"/>
    <col min="14342" max="14342" width="14.85546875" style="672" customWidth="1"/>
    <col min="14343" max="14343" width="12.85546875" style="672" customWidth="1"/>
    <col min="14344" max="14344" width="15.7109375" style="672" customWidth="1"/>
    <col min="14345" max="14345" width="13.85546875" style="672" customWidth="1"/>
    <col min="14346" max="14346" width="14.85546875" style="672" customWidth="1"/>
    <col min="14347" max="14347" width="14.28515625" style="672" customWidth="1"/>
    <col min="14348" max="14350" width="9.140625" style="672"/>
    <col min="14351" max="14351" width="10.140625" style="672" bestFit="1" customWidth="1"/>
    <col min="14352" max="14593" width="9.140625" style="672"/>
    <col min="14594" max="14594" width="43.85546875" style="672" customWidth="1"/>
    <col min="14595" max="14595" width="14.42578125" style="672" customWidth="1"/>
    <col min="14596" max="14596" width="13.85546875" style="672" customWidth="1"/>
    <col min="14597" max="14597" width="16.42578125" style="672" customWidth="1"/>
    <col min="14598" max="14598" width="14.85546875" style="672" customWidth="1"/>
    <col min="14599" max="14599" width="12.85546875" style="672" customWidth="1"/>
    <col min="14600" max="14600" width="15.7109375" style="672" customWidth="1"/>
    <col min="14601" max="14601" width="13.85546875" style="672" customWidth="1"/>
    <col min="14602" max="14602" width="14.85546875" style="672" customWidth="1"/>
    <col min="14603" max="14603" width="14.28515625" style="672" customWidth="1"/>
    <col min="14604" max="14606" width="9.140625" style="672"/>
    <col min="14607" max="14607" width="10.140625" style="672" bestFit="1" customWidth="1"/>
    <col min="14608" max="14849" width="9.140625" style="672"/>
    <col min="14850" max="14850" width="43.85546875" style="672" customWidth="1"/>
    <col min="14851" max="14851" width="14.42578125" style="672" customWidth="1"/>
    <col min="14852" max="14852" width="13.85546875" style="672" customWidth="1"/>
    <col min="14853" max="14853" width="16.42578125" style="672" customWidth="1"/>
    <col min="14854" max="14854" width="14.85546875" style="672" customWidth="1"/>
    <col min="14855" max="14855" width="12.85546875" style="672" customWidth="1"/>
    <col min="14856" max="14856" width="15.7109375" style="672" customWidth="1"/>
    <col min="14857" max="14857" width="13.85546875" style="672" customWidth="1"/>
    <col min="14858" max="14858" width="14.85546875" style="672" customWidth="1"/>
    <col min="14859" max="14859" width="14.28515625" style="672" customWidth="1"/>
    <col min="14860" max="14862" width="9.140625" style="672"/>
    <col min="14863" max="14863" width="10.140625" style="672" bestFit="1" customWidth="1"/>
    <col min="14864" max="15105" width="9.140625" style="672"/>
    <col min="15106" max="15106" width="43.85546875" style="672" customWidth="1"/>
    <col min="15107" max="15107" width="14.42578125" style="672" customWidth="1"/>
    <col min="15108" max="15108" width="13.85546875" style="672" customWidth="1"/>
    <col min="15109" max="15109" width="16.42578125" style="672" customWidth="1"/>
    <col min="15110" max="15110" width="14.85546875" style="672" customWidth="1"/>
    <col min="15111" max="15111" width="12.85546875" style="672" customWidth="1"/>
    <col min="15112" max="15112" width="15.7109375" style="672" customWidth="1"/>
    <col min="15113" max="15113" width="13.85546875" style="672" customWidth="1"/>
    <col min="15114" max="15114" width="14.85546875" style="672" customWidth="1"/>
    <col min="15115" max="15115" width="14.28515625" style="672" customWidth="1"/>
    <col min="15116" max="15118" width="9.140625" style="672"/>
    <col min="15119" max="15119" width="10.140625" style="672" bestFit="1" customWidth="1"/>
    <col min="15120" max="15361" width="9.140625" style="672"/>
    <col min="15362" max="15362" width="43.85546875" style="672" customWidth="1"/>
    <col min="15363" max="15363" width="14.42578125" style="672" customWidth="1"/>
    <col min="15364" max="15364" width="13.85546875" style="672" customWidth="1"/>
    <col min="15365" max="15365" width="16.42578125" style="672" customWidth="1"/>
    <col min="15366" max="15366" width="14.85546875" style="672" customWidth="1"/>
    <col min="15367" max="15367" width="12.85546875" style="672" customWidth="1"/>
    <col min="15368" max="15368" width="15.7109375" style="672" customWidth="1"/>
    <col min="15369" max="15369" width="13.85546875" style="672" customWidth="1"/>
    <col min="15370" max="15370" width="14.85546875" style="672" customWidth="1"/>
    <col min="15371" max="15371" width="14.28515625" style="672" customWidth="1"/>
    <col min="15372" max="15374" width="9.140625" style="672"/>
    <col min="15375" max="15375" width="10.140625" style="672" bestFit="1" customWidth="1"/>
    <col min="15376" max="15617" width="9.140625" style="672"/>
    <col min="15618" max="15618" width="43.85546875" style="672" customWidth="1"/>
    <col min="15619" max="15619" width="14.42578125" style="672" customWidth="1"/>
    <col min="15620" max="15620" width="13.85546875" style="672" customWidth="1"/>
    <col min="15621" max="15621" width="16.42578125" style="672" customWidth="1"/>
    <col min="15622" max="15622" width="14.85546875" style="672" customWidth="1"/>
    <col min="15623" max="15623" width="12.85546875" style="672" customWidth="1"/>
    <col min="15624" max="15624" width="15.7109375" style="672" customWidth="1"/>
    <col min="15625" max="15625" width="13.85546875" style="672" customWidth="1"/>
    <col min="15626" max="15626" width="14.85546875" style="672" customWidth="1"/>
    <col min="15627" max="15627" width="14.28515625" style="672" customWidth="1"/>
    <col min="15628" max="15630" width="9.140625" style="672"/>
    <col min="15631" max="15631" width="10.140625" style="672" bestFit="1" customWidth="1"/>
    <col min="15632" max="15873" width="9.140625" style="672"/>
    <col min="15874" max="15874" width="43.85546875" style="672" customWidth="1"/>
    <col min="15875" max="15875" width="14.42578125" style="672" customWidth="1"/>
    <col min="15876" max="15876" width="13.85546875" style="672" customWidth="1"/>
    <col min="15877" max="15877" width="16.42578125" style="672" customWidth="1"/>
    <col min="15878" max="15878" width="14.85546875" style="672" customWidth="1"/>
    <col min="15879" max="15879" width="12.85546875" style="672" customWidth="1"/>
    <col min="15880" max="15880" width="15.7109375" style="672" customWidth="1"/>
    <col min="15881" max="15881" width="13.85546875" style="672" customWidth="1"/>
    <col min="15882" max="15882" width="14.85546875" style="672" customWidth="1"/>
    <col min="15883" max="15883" width="14.28515625" style="672" customWidth="1"/>
    <col min="15884" max="15886" width="9.140625" style="672"/>
    <col min="15887" max="15887" width="10.140625" style="672" bestFit="1" customWidth="1"/>
    <col min="15888" max="16129" width="9.140625" style="672"/>
    <col min="16130" max="16130" width="43.85546875" style="672" customWidth="1"/>
    <col min="16131" max="16131" width="14.42578125" style="672" customWidth="1"/>
    <col min="16132" max="16132" width="13.85546875" style="672" customWidth="1"/>
    <col min="16133" max="16133" width="16.42578125" style="672" customWidth="1"/>
    <col min="16134" max="16134" width="14.85546875" style="672" customWidth="1"/>
    <col min="16135" max="16135" width="12.85546875" style="672" customWidth="1"/>
    <col min="16136" max="16136" width="15.7109375" style="672" customWidth="1"/>
    <col min="16137" max="16137" width="13.85546875" style="672" customWidth="1"/>
    <col min="16138" max="16138" width="14.85546875" style="672" customWidth="1"/>
    <col min="16139" max="16139" width="14.28515625" style="672" customWidth="1"/>
    <col min="16140" max="16142" width="9.140625" style="672"/>
    <col min="16143" max="16143" width="10.140625" style="672" bestFit="1" customWidth="1"/>
    <col min="16144" max="16384" width="9.140625" style="672"/>
  </cols>
  <sheetData>
    <row r="1" spans="1:14" s="715" customFormat="1" ht="34.5" customHeight="1">
      <c r="A1" s="954" t="str">
        <f>"Расчет размера расходов "&amp;'Таб.2 Пр.5 Справочник'!B5&amp;" , связанных с осуществлением технологического присоединения к электрическим сетям энергопринимающих устройств максимальной мощностью до 150 кВт включительно, не включаемых в состав платы за технологическое присоединение на "&amp;'Таб.2 Пр.5 Справочник'!B8&amp;" год"</f>
        <v>Расчет размера расходов 0 , связанных с осуществлением технологического присоединения к электрическим сетям энергопринимающих устройств максимальной мощностью до 150 кВт включительно, не включаемых в состав платы за технологическое присоединение на  год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</row>
    <row r="2" spans="1:14" s="715" customFormat="1" ht="6.75" customHeight="1">
      <c r="A2" s="963"/>
      <c r="B2" s="963"/>
      <c r="C2" s="963"/>
      <c r="D2" s="963"/>
      <c r="E2" s="963"/>
      <c r="F2" s="963"/>
      <c r="G2" s="963"/>
      <c r="H2" s="963"/>
      <c r="I2" s="963"/>
      <c r="J2" s="963"/>
      <c r="K2" s="963"/>
    </row>
    <row r="3" spans="1:14" s="715" customFormat="1">
      <c r="A3" s="964" t="s">
        <v>1019</v>
      </c>
      <c r="B3" s="964" t="s">
        <v>572</v>
      </c>
      <c r="C3" s="964" t="s">
        <v>1020</v>
      </c>
      <c r="D3" s="964"/>
      <c r="E3" s="964"/>
      <c r="F3" s="964" t="s">
        <v>1021</v>
      </c>
      <c r="G3" s="964"/>
      <c r="H3" s="964"/>
      <c r="I3" s="964" t="s">
        <v>1022</v>
      </c>
      <c r="J3" s="964"/>
      <c r="K3" s="964"/>
      <c r="L3" s="715">
        <v>1</v>
      </c>
    </row>
    <row r="4" spans="1:14" s="715" customFormat="1" ht="44.25" customHeight="1">
      <c r="A4" s="964"/>
      <c r="B4" s="965"/>
      <c r="C4" s="718" t="s">
        <v>994</v>
      </c>
      <c r="D4" s="719" t="s">
        <v>995</v>
      </c>
      <c r="E4" s="718" t="s">
        <v>1023</v>
      </c>
      <c r="F4" s="718" t="s">
        <v>1024</v>
      </c>
      <c r="G4" s="719" t="s">
        <v>995</v>
      </c>
      <c r="H4" s="718" t="s">
        <v>998</v>
      </c>
      <c r="I4" s="718" t="s">
        <v>1024</v>
      </c>
      <c r="J4" s="719" t="s">
        <v>995</v>
      </c>
      <c r="K4" s="718" t="s">
        <v>998</v>
      </c>
    </row>
    <row r="5" spans="1:14" s="687" customFormat="1" hidden="1">
      <c r="A5" s="707">
        <v>1</v>
      </c>
      <c r="B5" s="707">
        <v>2</v>
      </c>
      <c r="C5" s="707">
        <v>3</v>
      </c>
      <c r="D5" s="707">
        <v>4</v>
      </c>
      <c r="E5" s="707">
        <v>5</v>
      </c>
      <c r="F5" s="707">
        <v>6</v>
      </c>
      <c r="G5" s="707">
        <v>7</v>
      </c>
      <c r="H5" s="707">
        <v>8</v>
      </c>
      <c r="I5" s="707">
        <v>9</v>
      </c>
      <c r="J5" s="707">
        <v>10</v>
      </c>
      <c r="K5" s="707">
        <v>11</v>
      </c>
    </row>
    <row r="6" spans="1:14" s="687" customFormat="1" ht="75">
      <c r="A6" s="706" t="s">
        <v>260</v>
      </c>
      <c r="B6" s="708" t="s">
        <v>1025</v>
      </c>
      <c r="C6" s="857"/>
      <c r="D6" s="858"/>
      <c r="E6" s="859">
        <f>E7+E9+E8+E10</f>
        <v>0</v>
      </c>
      <c r="F6" s="857"/>
      <c r="G6" s="858"/>
      <c r="H6" s="859">
        <f>H7+H8+H9+H10</f>
        <v>0</v>
      </c>
      <c r="I6" s="857"/>
      <c r="J6" s="858"/>
      <c r="K6" s="859">
        <f>K7+K8+K9+K10</f>
        <v>0</v>
      </c>
      <c r="L6" s="712"/>
      <c r="M6" s="712"/>
      <c r="N6" s="712"/>
    </row>
    <row r="7" spans="1:14" s="687" customFormat="1" ht="45">
      <c r="A7" s="706" t="s">
        <v>23</v>
      </c>
      <c r="B7" s="708" t="s">
        <v>1026</v>
      </c>
      <c r="C7" s="857" t="e">
        <f>E7/D7*1000</f>
        <v>#DIV/0!</v>
      </c>
      <c r="D7" s="861"/>
      <c r="E7" s="711"/>
      <c r="F7" s="709"/>
      <c r="G7" s="861"/>
      <c r="H7" s="859">
        <f>F7*G7/1000</f>
        <v>0</v>
      </c>
      <c r="I7" s="709"/>
      <c r="J7" s="714"/>
      <c r="K7" s="859">
        <f>I7*J7/1000</f>
        <v>0</v>
      </c>
      <c r="L7" s="712"/>
      <c r="M7" s="712"/>
      <c r="N7" s="712"/>
    </row>
    <row r="8" spans="1:14" s="687" customFormat="1" ht="45">
      <c r="A8" s="706" t="s">
        <v>29</v>
      </c>
      <c r="B8" s="708" t="s">
        <v>1009</v>
      </c>
      <c r="C8" s="857" t="e">
        <f t="shared" ref="C8:C10" si="0">E8/D8*1000</f>
        <v>#DIV/0!</v>
      </c>
      <c r="D8" s="710"/>
      <c r="E8" s="709"/>
      <c r="F8" s="709"/>
      <c r="G8" s="710"/>
      <c r="H8" s="859">
        <f t="shared" ref="H8:H10" si="1">F8*G8/1000</f>
        <v>0</v>
      </c>
      <c r="I8" s="711"/>
      <c r="J8" s="714"/>
      <c r="K8" s="859">
        <f t="shared" ref="K8:K10" si="2">I8*J8/1000</f>
        <v>0</v>
      </c>
      <c r="L8" s="713"/>
      <c r="M8" s="712"/>
      <c r="N8" s="712"/>
    </row>
    <row r="9" spans="1:14" s="687" customFormat="1" ht="90">
      <c r="A9" s="706" t="s">
        <v>33</v>
      </c>
      <c r="B9" s="708" t="s">
        <v>1010</v>
      </c>
      <c r="C9" s="857" t="e">
        <f t="shared" si="0"/>
        <v>#DIV/0!</v>
      </c>
      <c r="D9" s="710"/>
      <c r="E9" s="709"/>
      <c r="F9" s="709"/>
      <c r="G9" s="710"/>
      <c r="H9" s="859">
        <f t="shared" si="1"/>
        <v>0</v>
      </c>
      <c r="I9" s="711"/>
      <c r="J9" s="714"/>
      <c r="K9" s="859">
        <f t="shared" si="2"/>
        <v>0</v>
      </c>
      <c r="L9" s="713"/>
      <c r="M9" s="712"/>
      <c r="N9" s="712"/>
    </row>
    <row r="10" spans="1:14" s="687" customFormat="1" ht="60">
      <c r="A10" s="706" t="s">
        <v>65</v>
      </c>
      <c r="B10" s="708" t="s">
        <v>1011</v>
      </c>
      <c r="C10" s="857" t="e">
        <f t="shared" si="0"/>
        <v>#DIV/0!</v>
      </c>
      <c r="D10" s="710"/>
      <c r="E10" s="709"/>
      <c r="F10" s="709"/>
      <c r="G10" s="710"/>
      <c r="H10" s="859">
        <f t="shared" si="1"/>
        <v>0</v>
      </c>
      <c r="I10" s="709"/>
      <c r="J10" s="710"/>
      <c r="K10" s="859">
        <f t="shared" si="2"/>
        <v>0</v>
      </c>
    </row>
    <row r="11" spans="1:14" s="687" customFormat="1" ht="60">
      <c r="A11" s="706" t="s">
        <v>264</v>
      </c>
      <c r="B11" s="708" t="s">
        <v>1027</v>
      </c>
      <c r="C11" s="857" t="s">
        <v>1028</v>
      </c>
      <c r="D11" s="858" t="s">
        <v>1028</v>
      </c>
      <c r="E11" s="859">
        <f>E12+E13+E15+E14+E16</f>
        <v>0</v>
      </c>
      <c r="F11" s="857" t="s">
        <v>1028</v>
      </c>
      <c r="G11" s="858" t="s">
        <v>1028</v>
      </c>
      <c r="H11" s="859">
        <f>H12+H13+H14+H15+H16</f>
        <v>0</v>
      </c>
      <c r="I11" s="857" t="s">
        <v>1028</v>
      </c>
      <c r="J11" s="858" t="s">
        <v>1028</v>
      </c>
      <c r="K11" s="859">
        <f>K12+K13+K14+K15+K16</f>
        <v>0</v>
      </c>
      <c r="M11" s="705"/>
    </row>
    <row r="12" spans="1:14" s="687" customFormat="1" ht="30">
      <c r="A12" s="706" t="s">
        <v>69</v>
      </c>
      <c r="B12" s="708" t="s">
        <v>1007</v>
      </c>
      <c r="C12" s="857" t="e">
        <f t="shared" ref="C12:C14" si="3">E12/D12*1000</f>
        <v>#DIV/0!</v>
      </c>
      <c r="D12" s="861"/>
      <c r="E12" s="711"/>
      <c r="F12" s="709"/>
      <c r="G12" s="710"/>
      <c r="H12" s="859">
        <f>F12*G12/1000</f>
        <v>0</v>
      </c>
      <c r="I12" s="859">
        <v>0</v>
      </c>
      <c r="J12" s="860">
        <v>0</v>
      </c>
      <c r="K12" s="859">
        <f>I12*J12/1000</f>
        <v>0</v>
      </c>
    </row>
    <row r="13" spans="1:14" s="687" customFormat="1" ht="30">
      <c r="A13" s="706" t="s">
        <v>71</v>
      </c>
      <c r="B13" s="708" t="s">
        <v>1008</v>
      </c>
      <c r="C13" s="857" t="e">
        <f t="shared" si="3"/>
        <v>#DIV/0!</v>
      </c>
      <c r="D13" s="710"/>
      <c r="E13" s="709"/>
      <c r="F13" s="709"/>
      <c r="G13" s="710"/>
      <c r="H13" s="859">
        <f t="shared" ref="H13:H16" si="4">F13*G13/1000</f>
        <v>0</v>
      </c>
      <c r="I13" s="859">
        <v>0</v>
      </c>
      <c r="J13" s="860">
        <v>0</v>
      </c>
      <c r="K13" s="859">
        <f t="shared" ref="K13:K16" si="5">I13*J13/1000</f>
        <v>0</v>
      </c>
    </row>
    <row r="14" spans="1:14" s="687" customFormat="1" ht="45">
      <c r="A14" s="706" t="s">
        <v>72</v>
      </c>
      <c r="B14" s="708" t="s">
        <v>1009</v>
      </c>
      <c r="C14" s="857" t="e">
        <f t="shared" si="3"/>
        <v>#DIV/0!</v>
      </c>
      <c r="D14" s="710"/>
      <c r="E14" s="709"/>
      <c r="F14" s="709"/>
      <c r="G14" s="710"/>
      <c r="H14" s="859">
        <f t="shared" si="4"/>
        <v>0</v>
      </c>
      <c r="I14" s="859">
        <v>0</v>
      </c>
      <c r="J14" s="860">
        <v>0</v>
      </c>
      <c r="K14" s="859">
        <f t="shared" si="5"/>
        <v>0</v>
      </c>
    </row>
    <row r="15" spans="1:14" s="687" customFormat="1" ht="90">
      <c r="A15" s="706" t="s">
        <v>78</v>
      </c>
      <c r="B15" s="708" t="s">
        <v>1010</v>
      </c>
      <c r="C15" s="857" t="e">
        <f>E15/D15*1000</f>
        <v>#DIV/0!</v>
      </c>
      <c r="D15" s="710"/>
      <c r="E15" s="709"/>
      <c r="F15" s="709"/>
      <c r="G15" s="710"/>
      <c r="H15" s="859">
        <f t="shared" si="4"/>
        <v>0</v>
      </c>
      <c r="I15" s="859">
        <v>0</v>
      </c>
      <c r="J15" s="860">
        <v>0</v>
      </c>
      <c r="K15" s="859">
        <f t="shared" si="5"/>
        <v>0</v>
      </c>
    </row>
    <row r="16" spans="1:14" s="687" customFormat="1" ht="60">
      <c r="A16" s="706" t="s">
        <v>80</v>
      </c>
      <c r="B16" s="708" t="s">
        <v>1011</v>
      </c>
      <c r="C16" s="857" t="e">
        <f>E16/D16*1000</f>
        <v>#DIV/0!</v>
      </c>
      <c r="D16" s="710"/>
      <c r="E16" s="709"/>
      <c r="F16" s="709"/>
      <c r="G16" s="710"/>
      <c r="H16" s="859">
        <f t="shared" si="4"/>
        <v>0</v>
      </c>
      <c r="I16" s="857">
        <v>0</v>
      </c>
      <c r="J16" s="860">
        <v>0</v>
      </c>
      <c r="K16" s="859">
        <f t="shared" si="5"/>
        <v>0</v>
      </c>
    </row>
    <row r="17" spans="1:15" s="687" customFormat="1" ht="90">
      <c r="A17" s="706" t="s">
        <v>266</v>
      </c>
      <c r="B17" s="708" t="s">
        <v>1029</v>
      </c>
      <c r="C17" s="857" t="s">
        <v>1028</v>
      </c>
      <c r="D17" s="858" t="s">
        <v>1028</v>
      </c>
      <c r="E17" s="859">
        <f>E6-E11</f>
        <v>0</v>
      </c>
      <c r="F17" s="857" t="s">
        <v>1028</v>
      </c>
      <c r="G17" s="858" t="s">
        <v>1028</v>
      </c>
      <c r="H17" s="859">
        <f>H6-H11</f>
        <v>0</v>
      </c>
      <c r="I17" s="857" t="s">
        <v>1028</v>
      </c>
      <c r="J17" s="858" t="s">
        <v>1028</v>
      </c>
      <c r="K17" s="859">
        <f>K6-K11</f>
        <v>0</v>
      </c>
    </row>
    <row r="18" spans="1:15" s="678" customFormat="1">
      <c r="C18" s="680"/>
      <c r="E18" s="680"/>
      <c r="F18" s="680"/>
      <c r="H18" s="680"/>
      <c r="I18" s="680"/>
      <c r="K18" s="680"/>
      <c r="O18" s="677"/>
    </row>
    <row r="19" spans="1:15" s="678" customFormat="1" ht="40.5" customHeight="1">
      <c r="C19" s="953" t="s">
        <v>1017</v>
      </c>
      <c r="D19" s="953"/>
      <c r="E19" s="862">
        <f>MIN(E17,H17)</f>
        <v>0</v>
      </c>
      <c r="F19" s="680"/>
      <c r="H19" s="680"/>
      <c r="I19" s="680"/>
      <c r="K19" s="680"/>
      <c r="O19" s="677"/>
    </row>
    <row r="20" spans="1:15" s="678" customFormat="1" ht="44.25" customHeight="1">
      <c r="C20" s="953" t="s">
        <v>1018</v>
      </c>
      <c r="D20" s="953"/>
      <c r="E20" s="863"/>
      <c r="F20" s="680"/>
      <c r="H20" s="680"/>
      <c r="I20" s="680"/>
      <c r="K20" s="680"/>
      <c r="O20" s="677"/>
    </row>
    <row r="21" spans="1:15" s="678" customFormat="1" ht="43.5" customHeight="1">
      <c r="C21" s="953" t="str">
        <f>"Выпадающие доходы планируемые на период регулирования "&amp;'Таб.2 Пр.5 Справочник'!B8&amp;" г."</f>
        <v>Выпадающие доходы планируемые на период регулирования  г.</v>
      </c>
      <c r="D21" s="953"/>
      <c r="E21" s="862">
        <f>E20+K17</f>
        <v>0</v>
      </c>
      <c r="F21" s="680"/>
      <c r="H21" s="680"/>
      <c r="I21" s="680"/>
      <c r="K21" s="680"/>
      <c r="O21" s="677"/>
    </row>
  </sheetData>
  <sheetProtection algorithmName="SHA-512" hashValue="z+52RTVzDD2T9WSqcseV3+jGVT+UOZs86Wgo7pZbfM8VWJtIL+Bn09P8sz3xUDEN3xLpCTxtREarb9UGF4G+4g==" saltValue="XpMsCupkGL2NsDyA7e/hRg==" spinCount="100000" sheet="1" objects="1"/>
  <mergeCells count="10">
    <mergeCell ref="C19:D19"/>
    <mergeCell ref="C20:D20"/>
    <mergeCell ref="C21:D21"/>
    <mergeCell ref="A1:K1"/>
    <mergeCell ref="A2:K2"/>
    <mergeCell ref="A3:A4"/>
    <mergeCell ref="B3:B4"/>
    <mergeCell ref="C3:E3"/>
    <mergeCell ref="F3:H3"/>
    <mergeCell ref="I3:K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28">
    <outlinePr summaryBelow="0" summaryRight="0"/>
    <pageSetUpPr autoPageBreaks="0" fitToPage="1"/>
  </sheetPr>
  <dimension ref="A1:S7"/>
  <sheetViews>
    <sheetView zoomScale="72" zoomScaleNormal="72" workbookViewId="0">
      <pane ySplit="3" topLeftCell="A4" activePane="bottomLeft" state="frozenSplit"/>
      <selection activeCell="B6" sqref="B6"/>
      <selection pane="bottomLeft" activeCell="O15" sqref="O15"/>
    </sheetView>
  </sheetViews>
  <sheetFormatPr defaultRowHeight="27" customHeight="1"/>
  <cols>
    <col min="1" max="1" width="10.7109375" style="640" customWidth="1"/>
    <col min="2" max="2" width="30.140625" style="642" customWidth="1"/>
    <col min="3" max="3" width="14.85546875" style="642" customWidth="1"/>
    <col min="4" max="4" width="11.7109375" style="642" bestFit="1" customWidth="1"/>
    <col min="5" max="5" width="14.85546875" style="642" customWidth="1"/>
    <col min="6" max="6" width="11.85546875" style="642" customWidth="1"/>
    <col min="7" max="9" width="14.85546875" style="642" customWidth="1"/>
    <col min="10" max="10" width="14.85546875" style="644" customWidth="1"/>
    <col min="11" max="12" width="16.140625" style="644" customWidth="1"/>
    <col min="13" max="13" width="15.140625" style="642" customWidth="1"/>
    <col min="14" max="14" width="16.140625" style="640" customWidth="1"/>
    <col min="15" max="15" width="16.140625" style="641" customWidth="1"/>
    <col min="16" max="16" width="16" style="640" bestFit="1" customWidth="1"/>
    <col min="17" max="17" width="14.85546875" style="640" customWidth="1"/>
    <col min="18" max="18" width="13.85546875" style="640" customWidth="1"/>
    <col min="19" max="243" width="9.140625" style="640"/>
    <col min="244" max="244" width="1" style="640" customWidth="1"/>
    <col min="245" max="245" width="40.5703125" style="640" customWidth="1"/>
    <col min="246" max="247" width="14.7109375" style="640" customWidth="1"/>
    <col min="248" max="248" width="0" style="640" hidden="1" customWidth="1"/>
    <col min="249" max="251" width="13.7109375" style="640" customWidth="1"/>
    <col min="252" max="252" width="15.7109375" style="640" customWidth="1"/>
    <col min="253" max="256" width="13.7109375" style="640" customWidth="1"/>
    <col min="257" max="257" width="15" style="640" customWidth="1"/>
    <col min="258" max="258" width="13.7109375" style="640" customWidth="1"/>
    <col min="259" max="259" width="15.28515625" style="640" customWidth="1"/>
    <col min="260" max="260" width="13.85546875" style="640" bestFit="1" customWidth="1"/>
    <col min="261" max="261" width="15.5703125" style="640" bestFit="1" customWidth="1"/>
    <col min="262" max="262" width="13.85546875" style="640" bestFit="1" customWidth="1"/>
    <col min="263" max="263" width="15.5703125" style="640" bestFit="1" customWidth="1"/>
    <col min="264" max="264" width="14.140625" style="640" customWidth="1"/>
    <col min="265" max="265" width="15.28515625" style="640" customWidth="1"/>
    <col min="266" max="499" width="9.140625" style="640"/>
    <col min="500" max="500" width="1" style="640" customWidth="1"/>
    <col min="501" max="501" width="40.5703125" style="640" customWidth="1"/>
    <col min="502" max="503" width="14.7109375" style="640" customWidth="1"/>
    <col min="504" max="504" width="0" style="640" hidden="1" customWidth="1"/>
    <col min="505" max="507" width="13.7109375" style="640" customWidth="1"/>
    <col min="508" max="508" width="15.7109375" style="640" customWidth="1"/>
    <col min="509" max="512" width="13.7109375" style="640" customWidth="1"/>
    <col min="513" max="513" width="15" style="640" customWidth="1"/>
    <col min="514" max="514" width="13.7109375" style="640" customWidth="1"/>
    <col min="515" max="515" width="15.28515625" style="640" customWidth="1"/>
    <col min="516" max="516" width="13.85546875" style="640" bestFit="1" customWidth="1"/>
    <col min="517" max="517" width="15.5703125" style="640" bestFit="1" customWidth="1"/>
    <col min="518" max="518" width="13.85546875" style="640" bestFit="1" customWidth="1"/>
    <col min="519" max="519" width="15.5703125" style="640" bestFit="1" customWidth="1"/>
    <col min="520" max="520" width="14.140625" style="640" customWidth="1"/>
    <col min="521" max="521" width="15.28515625" style="640" customWidth="1"/>
    <col min="522" max="755" width="9.140625" style="640"/>
    <col min="756" max="756" width="1" style="640" customWidth="1"/>
    <col min="757" max="757" width="40.5703125" style="640" customWidth="1"/>
    <col min="758" max="759" width="14.7109375" style="640" customWidth="1"/>
    <col min="760" max="760" width="0" style="640" hidden="1" customWidth="1"/>
    <col min="761" max="763" width="13.7109375" style="640" customWidth="1"/>
    <col min="764" max="764" width="15.7109375" style="640" customWidth="1"/>
    <col min="765" max="768" width="13.7109375" style="640" customWidth="1"/>
    <col min="769" max="769" width="15" style="640" customWidth="1"/>
    <col min="770" max="770" width="13.7109375" style="640" customWidth="1"/>
    <col min="771" max="771" width="15.28515625" style="640" customWidth="1"/>
    <col min="772" max="772" width="13.85546875" style="640" bestFit="1" customWidth="1"/>
    <col min="773" max="773" width="15.5703125" style="640" bestFit="1" customWidth="1"/>
    <col min="774" max="774" width="13.85546875" style="640" bestFit="1" customWidth="1"/>
    <col min="775" max="775" width="15.5703125" style="640" bestFit="1" customWidth="1"/>
    <col min="776" max="776" width="14.140625" style="640" customWidth="1"/>
    <col min="777" max="777" width="15.28515625" style="640" customWidth="1"/>
    <col min="778" max="1011" width="9.140625" style="640"/>
    <col min="1012" max="1012" width="1" style="640" customWidth="1"/>
    <col min="1013" max="1013" width="40.5703125" style="640" customWidth="1"/>
    <col min="1014" max="1015" width="14.7109375" style="640" customWidth="1"/>
    <col min="1016" max="1016" width="0" style="640" hidden="1" customWidth="1"/>
    <col min="1017" max="1019" width="13.7109375" style="640" customWidth="1"/>
    <col min="1020" max="1020" width="15.7109375" style="640" customWidth="1"/>
    <col min="1021" max="1024" width="13.7109375" style="640" customWidth="1"/>
    <col min="1025" max="1025" width="15" style="640" customWidth="1"/>
    <col min="1026" max="1026" width="13.7109375" style="640" customWidth="1"/>
    <col min="1027" max="1027" width="15.28515625" style="640" customWidth="1"/>
    <col min="1028" max="1028" width="13.85546875" style="640" bestFit="1" customWidth="1"/>
    <col min="1029" max="1029" width="15.5703125" style="640" bestFit="1" customWidth="1"/>
    <col min="1030" max="1030" width="13.85546875" style="640" bestFit="1" customWidth="1"/>
    <col min="1031" max="1031" width="15.5703125" style="640" bestFit="1" customWidth="1"/>
    <col min="1032" max="1032" width="14.140625" style="640" customWidth="1"/>
    <col min="1033" max="1033" width="15.28515625" style="640" customWidth="1"/>
    <col min="1034" max="1267" width="9.140625" style="640"/>
    <col min="1268" max="1268" width="1" style="640" customWidth="1"/>
    <col min="1269" max="1269" width="40.5703125" style="640" customWidth="1"/>
    <col min="1270" max="1271" width="14.7109375" style="640" customWidth="1"/>
    <col min="1272" max="1272" width="0" style="640" hidden="1" customWidth="1"/>
    <col min="1273" max="1275" width="13.7109375" style="640" customWidth="1"/>
    <col min="1276" max="1276" width="15.7109375" style="640" customWidth="1"/>
    <col min="1277" max="1280" width="13.7109375" style="640" customWidth="1"/>
    <col min="1281" max="1281" width="15" style="640" customWidth="1"/>
    <col min="1282" max="1282" width="13.7109375" style="640" customWidth="1"/>
    <col min="1283" max="1283" width="15.28515625" style="640" customWidth="1"/>
    <col min="1284" max="1284" width="13.85546875" style="640" bestFit="1" customWidth="1"/>
    <col min="1285" max="1285" width="15.5703125" style="640" bestFit="1" customWidth="1"/>
    <col min="1286" max="1286" width="13.85546875" style="640" bestFit="1" customWidth="1"/>
    <col min="1287" max="1287" width="15.5703125" style="640" bestFit="1" customWidth="1"/>
    <col min="1288" max="1288" width="14.140625" style="640" customWidth="1"/>
    <col min="1289" max="1289" width="15.28515625" style="640" customWidth="1"/>
    <col min="1290" max="1523" width="9.140625" style="640"/>
    <col min="1524" max="1524" width="1" style="640" customWidth="1"/>
    <col min="1525" max="1525" width="40.5703125" style="640" customWidth="1"/>
    <col min="1526" max="1527" width="14.7109375" style="640" customWidth="1"/>
    <col min="1528" max="1528" width="0" style="640" hidden="1" customWidth="1"/>
    <col min="1529" max="1531" width="13.7109375" style="640" customWidth="1"/>
    <col min="1532" max="1532" width="15.7109375" style="640" customWidth="1"/>
    <col min="1533" max="1536" width="13.7109375" style="640" customWidth="1"/>
    <col min="1537" max="1537" width="15" style="640" customWidth="1"/>
    <col min="1538" max="1538" width="13.7109375" style="640" customWidth="1"/>
    <col min="1539" max="1539" width="15.28515625" style="640" customWidth="1"/>
    <col min="1540" max="1540" width="13.85546875" style="640" bestFit="1" customWidth="1"/>
    <col min="1541" max="1541" width="15.5703125" style="640" bestFit="1" customWidth="1"/>
    <col min="1542" max="1542" width="13.85546875" style="640" bestFit="1" customWidth="1"/>
    <col min="1543" max="1543" width="15.5703125" style="640" bestFit="1" customWidth="1"/>
    <col min="1544" max="1544" width="14.140625" style="640" customWidth="1"/>
    <col min="1545" max="1545" width="15.28515625" style="640" customWidth="1"/>
    <col min="1546" max="1779" width="9.140625" style="640"/>
    <col min="1780" max="1780" width="1" style="640" customWidth="1"/>
    <col min="1781" max="1781" width="40.5703125" style="640" customWidth="1"/>
    <col min="1782" max="1783" width="14.7109375" style="640" customWidth="1"/>
    <col min="1784" max="1784" width="0" style="640" hidden="1" customWidth="1"/>
    <col min="1785" max="1787" width="13.7109375" style="640" customWidth="1"/>
    <col min="1788" max="1788" width="15.7109375" style="640" customWidth="1"/>
    <col min="1789" max="1792" width="13.7109375" style="640" customWidth="1"/>
    <col min="1793" max="1793" width="15" style="640" customWidth="1"/>
    <col min="1794" max="1794" width="13.7109375" style="640" customWidth="1"/>
    <col min="1795" max="1795" width="15.28515625" style="640" customWidth="1"/>
    <col min="1796" max="1796" width="13.85546875" style="640" bestFit="1" customWidth="1"/>
    <col min="1797" max="1797" width="15.5703125" style="640" bestFit="1" customWidth="1"/>
    <col min="1798" max="1798" width="13.85546875" style="640" bestFit="1" customWidth="1"/>
    <col min="1799" max="1799" width="15.5703125" style="640" bestFit="1" customWidth="1"/>
    <col min="1800" max="1800" width="14.140625" style="640" customWidth="1"/>
    <col min="1801" max="1801" width="15.28515625" style="640" customWidth="1"/>
    <col min="1802" max="2035" width="9.140625" style="640"/>
    <col min="2036" max="2036" width="1" style="640" customWidth="1"/>
    <col min="2037" max="2037" width="40.5703125" style="640" customWidth="1"/>
    <col min="2038" max="2039" width="14.7109375" style="640" customWidth="1"/>
    <col min="2040" max="2040" width="0" style="640" hidden="1" customWidth="1"/>
    <col min="2041" max="2043" width="13.7109375" style="640" customWidth="1"/>
    <col min="2044" max="2044" width="15.7109375" style="640" customWidth="1"/>
    <col min="2045" max="2048" width="13.7109375" style="640" customWidth="1"/>
    <col min="2049" max="2049" width="15" style="640" customWidth="1"/>
    <col min="2050" max="2050" width="13.7109375" style="640" customWidth="1"/>
    <col min="2051" max="2051" width="15.28515625" style="640" customWidth="1"/>
    <col min="2052" max="2052" width="13.85546875" style="640" bestFit="1" customWidth="1"/>
    <col min="2053" max="2053" width="15.5703125" style="640" bestFit="1" customWidth="1"/>
    <col min="2054" max="2054" width="13.85546875" style="640" bestFit="1" customWidth="1"/>
    <col min="2055" max="2055" width="15.5703125" style="640" bestFit="1" customWidth="1"/>
    <col min="2056" max="2056" width="14.140625" style="640" customWidth="1"/>
    <col min="2057" max="2057" width="15.28515625" style="640" customWidth="1"/>
    <col min="2058" max="2291" width="9.140625" style="640"/>
    <col min="2292" max="2292" width="1" style="640" customWidth="1"/>
    <col min="2293" max="2293" width="40.5703125" style="640" customWidth="1"/>
    <col min="2294" max="2295" width="14.7109375" style="640" customWidth="1"/>
    <col min="2296" max="2296" width="0" style="640" hidden="1" customWidth="1"/>
    <col min="2297" max="2299" width="13.7109375" style="640" customWidth="1"/>
    <col min="2300" max="2300" width="15.7109375" style="640" customWidth="1"/>
    <col min="2301" max="2304" width="13.7109375" style="640" customWidth="1"/>
    <col min="2305" max="2305" width="15" style="640" customWidth="1"/>
    <col min="2306" max="2306" width="13.7109375" style="640" customWidth="1"/>
    <col min="2307" max="2307" width="15.28515625" style="640" customWidth="1"/>
    <col min="2308" max="2308" width="13.85546875" style="640" bestFit="1" customWidth="1"/>
    <col min="2309" max="2309" width="15.5703125" style="640" bestFit="1" customWidth="1"/>
    <col min="2310" max="2310" width="13.85546875" style="640" bestFit="1" customWidth="1"/>
    <col min="2311" max="2311" width="15.5703125" style="640" bestFit="1" customWidth="1"/>
    <col min="2312" max="2312" width="14.140625" style="640" customWidth="1"/>
    <col min="2313" max="2313" width="15.28515625" style="640" customWidth="1"/>
    <col min="2314" max="2547" width="9.140625" style="640"/>
    <col min="2548" max="2548" width="1" style="640" customWidth="1"/>
    <col min="2549" max="2549" width="40.5703125" style="640" customWidth="1"/>
    <col min="2550" max="2551" width="14.7109375" style="640" customWidth="1"/>
    <col min="2552" max="2552" width="0" style="640" hidden="1" customWidth="1"/>
    <col min="2553" max="2555" width="13.7109375" style="640" customWidth="1"/>
    <col min="2556" max="2556" width="15.7109375" style="640" customWidth="1"/>
    <col min="2557" max="2560" width="13.7109375" style="640" customWidth="1"/>
    <col min="2561" max="2561" width="15" style="640" customWidth="1"/>
    <col min="2562" max="2562" width="13.7109375" style="640" customWidth="1"/>
    <col min="2563" max="2563" width="15.28515625" style="640" customWidth="1"/>
    <col min="2564" max="2564" width="13.85546875" style="640" bestFit="1" customWidth="1"/>
    <col min="2565" max="2565" width="15.5703125" style="640" bestFit="1" customWidth="1"/>
    <col min="2566" max="2566" width="13.85546875" style="640" bestFit="1" customWidth="1"/>
    <col min="2567" max="2567" width="15.5703125" style="640" bestFit="1" customWidth="1"/>
    <col min="2568" max="2568" width="14.140625" style="640" customWidth="1"/>
    <col min="2569" max="2569" width="15.28515625" style="640" customWidth="1"/>
    <col min="2570" max="2803" width="9.140625" style="640"/>
    <col min="2804" max="2804" width="1" style="640" customWidth="1"/>
    <col min="2805" max="2805" width="40.5703125" style="640" customWidth="1"/>
    <col min="2806" max="2807" width="14.7109375" style="640" customWidth="1"/>
    <col min="2808" max="2808" width="0" style="640" hidden="1" customWidth="1"/>
    <col min="2809" max="2811" width="13.7109375" style="640" customWidth="1"/>
    <col min="2812" max="2812" width="15.7109375" style="640" customWidth="1"/>
    <col min="2813" max="2816" width="13.7109375" style="640" customWidth="1"/>
    <col min="2817" max="2817" width="15" style="640" customWidth="1"/>
    <col min="2818" max="2818" width="13.7109375" style="640" customWidth="1"/>
    <col min="2819" max="2819" width="15.28515625" style="640" customWidth="1"/>
    <col min="2820" max="2820" width="13.85546875" style="640" bestFit="1" customWidth="1"/>
    <col min="2821" max="2821" width="15.5703125" style="640" bestFit="1" customWidth="1"/>
    <col min="2822" max="2822" width="13.85546875" style="640" bestFit="1" customWidth="1"/>
    <col min="2823" max="2823" width="15.5703125" style="640" bestFit="1" customWidth="1"/>
    <col min="2824" max="2824" width="14.140625" style="640" customWidth="1"/>
    <col min="2825" max="2825" width="15.28515625" style="640" customWidth="1"/>
    <col min="2826" max="3059" width="9.140625" style="640"/>
    <col min="3060" max="3060" width="1" style="640" customWidth="1"/>
    <col min="3061" max="3061" width="40.5703125" style="640" customWidth="1"/>
    <col min="3062" max="3063" width="14.7109375" style="640" customWidth="1"/>
    <col min="3064" max="3064" width="0" style="640" hidden="1" customWidth="1"/>
    <col min="3065" max="3067" width="13.7109375" style="640" customWidth="1"/>
    <col min="3068" max="3068" width="15.7109375" style="640" customWidth="1"/>
    <col min="3069" max="3072" width="13.7109375" style="640" customWidth="1"/>
    <col min="3073" max="3073" width="15" style="640" customWidth="1"/>
    <col min="3074" max="3074" width="13.7109375" style="640" customWidth="1"/>
    <col min="3075" max="3075" width="15.28515625" style="640" customWidth="1"/>
    <col min="3076" max="3076" width="13.85546875" style="640" bestFit="1" customWidth="1"/>
    <col min="3077" max="3077" width="15.5703125" style="640" bestFit="1" customWidth="1"/>
    <col min="3078" max="3078" width="13.85546875" style="640" bestFit="1" customWidth="1"/>
    <col min="3079" max="3079" width="15.5703125" style="640" bestFit="1" customWidth="1"/>
    <col min="3080" max="3080" width="14.140625" style="640" customWidth="1"/>
    <col min="3081" max="3081" width="15.28515625" style="640" customWidth="1"/>
    <col min="3082" max="3315" width="9.140625" style="640"/>
    <col min="3316" max="3316" width="1" style="640" customWidth="1"/>
    <col min="3317" max="3317" width="40.5703125" style="640" customWidth="1"/>
    <col min="3318" max="3319" width="14.7109375" style="640" customWidth="1"/>
    <col min="3320" max="3320" width="0" style="640" hidden="1" customWidth="1"/>
    <col min="3321" max="3323" width="13.7109375" style="640" customWidth="1"/>
    <col min="3324" max="3324" width="15.7109375" style="640" customWidth="1"/>
    <col min="3325" max="3328" width="13.7109375" style="640" customWidth="1"/>
    <col min="3329" max="3329" width="15" style="640" customWidth="1"/>
    <col min="3330" max="3330" width="13.7109375" style="640" customWidth="1"/>
    <col min="3331" max="3331" width="15.28515625" style="640" customWidth="1"/>
    <col min="3332" max="3332" width="13.85546875" style="640" bestFit="1" customWidth="1"/>
    <col min="3333" max="3333" width="15.5703125" style="640" bestFit="1" customWidth="1"/>
    <col min="3334" max="3334" width="13.85546875" style="640" bestFit="1" customWidth="1"/>
    <col min="3335" max="3335" width="15.5703125" style="640" bestFit="1" customWidth="1"/>
    <col min="3336" max="3336" width="14.140625" style="640" customWidth="1"/>
    <col min="3337" max="3337" width="15.28515625" style="640" customWidth="1"/>
    <col min="3338" max="3571" width="9.140625" style="640"/>
    <col min="3572" max="3572" width="1" style="640" customWidth="1"/>
    <col min="3573" max="3573" width="40.5703125" style="640" customWidth="1"/>
    <col min="3574" max="3575" width="14.7109375" style="640" customWidth="1"/>
    <col min="3576" max="3576" width="0" style="640" hidden="1" customWidth="1"/>
    <col min="3577" max="3579" width="13.7109375" style="640" customWidth="1"/>
    <col min="3580" max="3580" width="15.7109375" style="640" customWidth="1"/>
    <col min="3581" max="3584" width="13.7109375" style="640" customWidth="1"/>
    <col min="3585" max="3585" width="15" style="640" customWidth="1"/>
    <col min="3586" max="3586" width="13.7109375" style="640" customWidth="1"/>
    <col min="3587" max="3587" width="15.28515625" style="640" customWidth="1"/>
    <col min="3588" max="3588" width="13.85546875" style="640" bestFit="1" customWidth="1"/>
    <col min="3589" max="3589" width="15.5703125" style="640" bestFit="1" customWidth="1"/>
    <col min="3590" max="3590" width="13.85546875" style="640" bestFit="1" customWidth="1"/>
    <col min="3591" max="3591" width="15.5703125" style="640" bestFit="1" customWidth="1"/>
    <col min="3592" max="3592" width="14.140625" style="640" customWidth="1"/>
    <col min="3593" max="3593" width="15.28515625" style="640" customWidth="1"/>
    <col min="3594" max="3827" width="9.140625" style="640"/>
    <col min="3828" max="3828" width="1" style="640" customWidth="1"/>
    <col min="3829" max="3829" width="40.5703125" style="640" customWidth="1"/>
    <col min="3830" max="3831" width="14.7109375" style="640" customWidth="1"/>
    <col min="3832" max="3832" width="0" style="640" hidden="1" customWidth="1"/>
    <col min="3833" max="3835" width="13.7109375" style="640" customWidth="1"/>
    <col min="3836" max="3836" width="15.7109375" style="640" customWidth="1"/>
    <col min="3837" max="3840" width="13.7109375" style="640" customWidth="1"/>
    <col min="3841" max="3841" width="15" style="640" customWidth="1"/>
    <col min="3842" max="3842" width="13.7109375" style="640" customWidth="1"/>
    <col min="3843" max="3843" width="15.28515625" style="640" customWidth="1"/>
    <col min="3844" max="3844" width="13.85546875" style="640" bestFit="1" customWidth="1"/>
    <col min="3845" max="3845" width="15.5703125" style="640" bestFit="1" customWidth="1"/>
    <col min="3846" max="3846" width="13.85546875" style="640" bestFit="1" customWidth="1"/>
    <col min="3847" max="3847" width="15.5703125" style="640" bestFit="1" customWidth="1"/>
    <col min="3848" max="3848" width="14.140625" style="640" customWidth="1"/>
    <col min="3849" max="3849" width="15.28515625" style="640" customWidth="1"/>
    <col min="3850" max="4083" width="9.140625" style="640"/>
    <col min="4084" max="4084" width="1" style="640" customWidth="1"/>
    <col min="4085" max="4085" width="40.5703125" style="640" customWidth="1"/>
    <col min="4086" max="4087" width="14.7109375" style="640" customWidth="1"/>
    <col min="4088" max="4088" width="0" style="640" hidden="1" customWidth="1"/>
    <col min="4089" max="4091" width="13.7109375" style="640" customWidth="1"/>
    <col min="4092" max="4092" width="15.7109375" style="640" customWidth="1"/>
    <col min="4093" max="4096" width="13.7109375" style="640" customWidth="1"/>
    <col min="4097" max="4097" width="15" style="640" customWidth="1"/>
    <col min="4098" max="4098" width="13.7109375" style="640" customWidth="1"/>
    <col min="4099" max="4099" width="15.28515625" style="640" customWidth="1"/>
    <col min="4100" max="4100" width="13.85546875" style="640" bestFit="1" customWidth="1"/>
    <col min="4101" max="4101" width="15.5703125" style="640" bestFit="1" customWidth="1"/>
    <col min="4102" max="4102" width="13.85546875" style="640" bestFit="1" customWidth="1"/>
    <col min="4103" max="4103" width="15.5703125" style="640" bestFit="1" customWidth="1"/>
    <col min="4104" max="4104" width="14.140625" style="640" customWidth="1"/>
    <col min="4105" max="4105" width="15.28515625" style="640" customWidth="1"/>
    <col min="4106" max="4339" width="9.140625" style="640"/>
    <col min="4340" max="4340" width="1" style="640" customWidth="1"/>
    <col min="4341" max="4341" width="40.5703125" style="640" customWidth="1"/>
    <col min="4342" max="4343" width="14.7109375" style="640" customWidth="1"/>
    <col min="4344" max="4344" width="0" style="640" hidden="1" customWidth="1"/>
    <col min="4345" max="4347" width="13.7109375" style="640" customWidth="1"/>
    <col min="4348" max="4348" width="15.7109375" style="640" customWidth="1"/>
    <col min="4349" max="4352" width="13.7109375" style="640" customWidth="1"/>
    <col min="4353" max="4353" width="15" style="640" customWidth="1"/>
    <col min="4354" max="4354" width="13.7109375" style="640" customWidth="1"/>
    <col min="4355" max="4355" width="15.28515625" style="640" customWidth="1"/>
    <col min="4356" max="4356" width="13.85546875" style="640" bestFit="1" customWidth="1"/>
    <col min="4357" max="4357" width="15.5703125" style="640" bestFit="1" customWidth="1"/>
    <col min="4358" max="4358" width="13.85546875" style="640" bestFit="1" customWidth="1"/>
    <col min="4359" max="4359" width="15.5703125" style="640" bestFit="1" customWidth="1"/>
    <col min="4360" max="4360" width="14.140625" style="640" customWidth="1"/>
    <col min="4361" max="4361" width="15.28515625" style="640" customWidth="1"/>
    <col min="4362" max="4595" width="9.140625" style="640"/>
    <col min="4596" max="4596" width="1" style="640" customWidth="1"/>
    <col min="4597" max="4597" width="40.5703125" style="640" customWidth="1"/>
    <col min="4598" max="4599" width="14.7109375" style="640" customWidth="1"/>
    <col min="4600" max="4600" width="0" style="640" hidden="1" customWidth="1"/>
    <col min="4601" max="4603" width="13.7109375" style="640" customWidth="1"/>
    <col min="4604" max="4604" width="15.7109375" style="640" customWidth="1"/>
    <col min="4605" max="4608" width="13.7109375" style="640" customWidth="1"/>
    <col min="4609" max="4609" width="15" style="640" customWidth="1"/>
    <col min="4610" max="4610" width="13.7109375" style="640" customWidth="1"/>
    <col min="4611" max="4611" width="15.28515625" style="640" customWidth="1"/>
    <col min="4612" max="4612" width="13.85546875" style="640" bestFit="1" customWidth="1"/>
    <col min="4613" max="4613" width="15.5703125" style="640" bestFit="1" customWidth="1"/>
    <col min="4614" max="4614" width="13.85546875" style="640" bestFit="1" customWidth="1"/>
    <col min="4615" max="4615" width="15.5703125" style="640" bestFit="1" customWidth="1"/>
    <col min="4616" max="4616" width="14.140625" style="640" customWidth="1"/>
    <col min="4617" max="4617" width="15.28515625" style="640" customWidth="1"/>
    <col min="4618" max="4851" width="9.140625" style="640"/>
    <col min="4852" max="4852" width="1" style="640" customWidth="1"/>
    <col min="4853" max="4853" width="40.5703125" style="640" customWidth="1"/>
    <col min="4854" max="4855" width="14.7109375" style="640" customWidth="1"/>
    <col min="4856" max="4856" width="0" style="640" hidden="1" customWidth="1"/>
    <col min="4857" max="4859" width="13.7109375" style="640" customWidth="1"/>
    <col min="4860" max="4860" width="15.7109375" style="640" customWidth="1"/>
    <col min="4861" max="4864" width="13.7109375" style="640" customWidth="1"/>
    <col min="4865" max="4865" width="15" style="640" customWidth="1"/>
    <col min="4866" max="4866" width="13.7109375" style="640" customWidth="1"/>
    <col min="4867" max="4867" width="15.28515625" style="640" customWidth="1"/>
    <col min="4868" max="4868" width="13.85546875" style="640" bestFit="1" customWidth="1"/>
    <col min="4869" max="4869" width="15.5703125" style="640" bestFit="1" customWidth="1"/>
    <col min="4870" max="4870" width="13.85546875" style="640" bestFit="1" customWidth="1"/>
    <col min="4871" max="4871" width="15.5703125" style="640" bestFit="1" customWidth="1"/>
    <col min="4872" max="4872" width="14.140625" style="640" customWidth="1"/>
    <col min="4873" max="4873" width="15.28515625" style="640" customWidth="1"/>
    <col min="4874" max="5107" width="9.140625" style="640"/>
    <col min="5108" max="5108" width="1" style="640" customWidth="1"/>
    <col min="5109" max="5109" width="40.5703125" style="640" customWidth="1"/>
    <col min="5110" max="5111" width="14.7109375" style="640" customWidth="1"/>
    <col min="5112" max="5112" width="0" style="640" hidden="1" customWidth="1"/>
    <col min="5113" max="5115" width="13.7109375" style="640" customWidth="1"/>
    <col min="5116" max="5116" width="15.7109375" style="640" customWidth="1"/>
    <col min="5117" max="5120" width="13.7109375" style="640" customWidth="1"/>
    <col min="5121" max="5121" width="15" style="640" customWidth="1"/>
    <col min="5122" max="5122" width="13.7109375" style="640" customWidth="1"/>
    <col min="5123" max="5123" width="15.28515625" style="640" customWidth="1"/>
    <col min="5124" max="5124" width="13.85546875" style="640" bestFit="1" customWidth="1"/>
    <col min="5125" max="5125" width="15.5703125" style="640" bestFit="1" customWidth="1"/>
    <col min="5126" max="5126" width="13.85546875" style="640" bestFit="1" customWidth="1"/>
    <col min="5127" max="5127" width="15.5703125" style="640" bestFit="1" customWidth="1"/>
    <col min="5128" max="5128" width="14.140625" style="640" customWidth="1"/>
    <col min="5129" max="5129" width="15.28515625" style="640" customWidth="1"/>
    <col min="5130" max="5363" width="9.140625" style="640"/>
    <col min="5364" max="5364" width="1" style="640" customWidth="1"/>
    <col min="5365" max="5365" width="40.5703125" style="640" customWidth="1"/>
    <col min="5366" max="5367" width="14.7109375" style="640" customWidth="1"/>
    <col min="5368" max="5368" width="0" style="640" hidden="1" customWidth="1"/>
    <col min="5369" max="5371" width="13.7109375" style="640" customWidth="1"/>
    <col min="5372" max="5372" width="15.7109375" style="640" customWidth="1"/>
    <col min="5373" max="5376" width="13.7109375" style="640" customWidth="1"/>
    <col min="5377" max="5377" width="15" style="640" customWidth="1"/>
    <col min="5378" max="5378" width="13.7109375" style="640" customWidth="1"/>
    <col min="5379" max="5379" width="15.28515625" style="640" customWidth="1"/>
    <col min="5380" max="5380" width="13.85546875" style="640" bestFit="1" customWidth="1"/>
    <col min="5381" max="5381" width="15.5703125" style="640" bestFit="1" customWidth="1"/>
    <col min="5382" max="5382" width="13.85546875" style="640" bestFit="1" customWidth="1"/>
    <col min="5383" max="5383" width="15.5703125" style="640" bestFit="1" customWidth="1"/>
    <col min="5384" max="5384" width="14.140625" style="640" customWidth="1"/>
    <col min="5385" max="5385" width="15.28515625" style="640" customWidth="1"/>
    <col min="5386" max="5619" width="9.140625" style="640"/>
    <col min="5620" max="5620" width="1" style="640" customWidth="1"/>
    <col min="5621" max="5621" width="40.5703125" style="640" customWidth="1"/>
    <col min="5622" max="5623" width="14.7109375" style="640" customWidth="1"/>
    <col min="5624" max="5624" width="0" style="640" hidden="1" customWidth="1"/>
    <col min="5625" max="5627" width="13.7109375" style="640" customWidth="1"/>
    <col min="5628" max="5628" width="15.7109375" style="640" customWidth="1"/>
    <col min="5629" max="5632" width="13.7109375" style="640" customWidth="1"/>
    <col min="5633" max="5633" width="15" style="640" customWidth="1"/>
    <col min="5634" max="5634" width="13.7109375" style="640" customWidth="1"/>
    <col min="5635" max="5635" width="15.28515625" style="640" customWidth="1"/>
    <col min="5636" max="5636" width="13.85546875" style="640" bestFit="1" customWidth="1"/>
    <col min="5637" max="5637" width="15.5703125" style="640" bestFit="1" customWidth="1"/>
    <col min="5638" max="5638" width="13.85546875" style="640" bestFit="1" customWidth="1"/>
    <col min="5639" max="5639" width="15.5703125" style="640" bestFit="1" customWidth="1"/>
    <col min="5640" max="5640" width="14.140625" style="640" customWidth="1"/>
    <col min="5641" max="5641" width="15.28515625" style="640" customWidth="1"/>
    <col min="5642" max="5875" width="9.140625" style="640"/>
    <col min="5876" max="5876" width="1" style="640" customWidth="1"/>
    <col min="5877" max="5877" width="40.5703125" style="640" customWidth="1"/>
    <col min="5878" max="5879" width="14.7109375" style="640" customWidth="1"/>
    <col min="5880" max="5880" width="0" style="640" hidden="1" customWidth="1"/>
    <col min="5881" max="5883" width="13.7109375" style="640" customWidth="1"/>
    <col min="5884" max="5884" width="15.7109375" style="640" customWidth="1"/>
    <col min="5885" max="5888" width="13.7109375" style="640" customWidth="1"/>
    <col min="5889" max="5889" width="15" style="640" customWidth="1"/>
    <col min="5890" max="5890" width="13.7109375" style="640" customWidth="1"/>
    <col min="5891" max="5891" width="15.28515625" style="640" customWidth="1"/>
    <col min="5892" max="5892" width="13.85546875" style="640" bestFit="1" customWidth="1"/>
    <col min="5893" max="5893" width="15.5703125" style="640" bestFit="1" customWidth="1"/>
    <col min="5894" max="5894" width="13.85546875" style="640" bestFit="1" customWidth="1"/>
    <col min="5895" max="5895" width="15.5703125" style="640" bestFit="1" customWidth="1"/>
    <col min="5896" max="5896" width="14.140625" style="640" customWidth="1"/>
    <col min="5897" max="5897" width="15.28515625" style="640" customWidth="1"/>
    <col min="5898" max="6131" width="9.140625" style="640"/>
    <col min="6132" max="6132" width="1" style="640" customWidth="1"/>
    <col min="6133" max="6133" width="40.5703125" style="640" customWidth="1"/>
    <col min="6134" max="6135" width="14.7109375" style="640" customWidth="1"/>
    <col min="6136" max="6136" width="0" style="640" hidden="1" customWidth="1"/>
    <col min="6137" max="6139" width="13.7109375" style="640" customWidth="1"/>
    <col min="6140" max="6140" width="15.7109375" style="640" customWidth="1"/>
    <col min="6141" max="6144" width="13.7109375" style="640" customWidth="1"/>
    <col min="6145" max="6145" width="15" style="640" customWidth="1"/>
    <col min="6146" max="6146" width="13.7109375" style="640" customWidth="1"/>
    <col min="6147" max="6147" width="15.28515625" style="640" customWidth="1"/>
    <col min="6148" max="6148" width="13.85546875" style="640" bestFit="1" customWidth="1"/>
    <col min="6149" max="6149" width="15.5703125" style="640" bestFit="1" customWidth="1"/>
    <col min="6150" max="6150" width="13.85546875" style="640" bestFit="1" customWidth="1"/>
    <col min="6151" max="6151" width="15.5703125" style="640" bestFit="1" customWidth="1"/>
    <col min="6152" max="6152" width="14.140625" style="640" customWidth="1"/>
    <col min="6153" max="6153" width="15.28515625" style="640" customWidth="1"/>
    <col min="6154" max="6387" width="9.140625" style="640"/>
    <col min="6388" max="6388" width="1" style="640" customWidth="1"/>
    <col min="6389" max="6389" width="40.5703125" style="640" customWidth="1"/>
    <col min="6390" max="6391" width="14.7109375" style="640" customWidth="1"/>
    <col min="6392" max="6392" width="0" style="640" hidden="1" customWidth="1"/>
    <col min="6393" max="6395" width="13.7109375" style="640" customWidth="1"/>
    <col min="6396" max="6396" width="15.7109375" style="640" customWidth="1"/>
    <col min="6397" max="6400" width="13.7109375" style="640" customWidth="1"/>
    <col min="6401" max="6401" width="15" style="640" customWidth="1"/>
    <col min="6402" max="6402" width="13.7109375" style="640" customWidth="1"/>
    <col min="6403" max="6403" width="15.28515625" style="640" customWidth="1"/>
    <col min="6404" max="6404" width="13.85546875" style="640" bestFit="1" customWidth="1"/>
    <col min="6405" max="6405" width="15.5703125" style="640" bestFit="1" customWidth="1"/>
    <col min="6406" max="6406" width="13.85546875" style="640" bestFit="1" customWidth="1"/>
    <col min="6407" max="6407" width="15.5703125" style="640" bestFit="1" customWidth="1"/>
    <col min="6408" max="6408" width="14.140625" style="640" customWidth="1"/>
    <col min="6409" max="6409" width="15.28515625" style="640" customWidth="1"/>
    <col min="6410" max="6643" width="9.140625" style="640"/>
    <col min="6644" max="6644" width="1" style="640" customWidth="1"/>
    <col min="6645" max="6645" width="40.5703125" style="640" customWidth="1"/>
    <col min="6646" max="6647" width="14.7109375" style="640" customWidth="1"/>
    <col min="6648" max="6648" width="0" style="640" hidden="1" customWidth="1"/>
    <col min="6649" max="6651" width="13.7109375" style="640" customWidth="1"/>
    <col min="6652" max="6652" width="15.7109375" style="640" customWidth="1"/>
    <col min="6653" max="6656" width="13.7109375" style="640" customWidth="1"/>
    <col min="6657" max="6657" width="15" style="640" customWidth="1"/>
    <col min="6658" max="6658" width="13.7109375" style="640" customWidth="1"/>
    <col min="6659" max="6659" width="15.28515625" style="640" customWidth="1"/>
    <col min="6660" max="6660" width="13.85546875" style="640" bestFit="1" customWidth="1"/>
    <col min="6661" max="6661" width="15.5703125" style="640" bestFit="1" customWidth="1"/>
    <col min="6662" max="6662" width="13.85546875" style="640" bestFit="1" customWidth="1"/>
    <col min="6663" max="6663" width="15.5703125" style="640" bestFit="1" customWidth="1"/>
    <col min="6664" max="6664" width="14.140625" style="640" customWidth="1"/>
    <col min="6665" max="6665" width="15.28515625" style="640" customWidth="1"/>
    <col min="6666" max="6899" width="9.140625" style="640"/>
    <col min="6900" max="6900" width="1" style="640" customWidth="1"/>
    <col min="6901" max="6901" width="40.5703125" style="640" customWidth="1"/>
    <col min="6902" max="6903" width="14.7109375" style="640" customWidth="1"/>
    <col min="6904" max="6904" width="0" style="640" hidden="1" customWidth="1"/>
    <col min="6905" max="6907" width="13.7109375" style="640" customWidth="1"/>
    <col min="6908" max="6908" width="15.7109375" style="640" customWidth="1"/>
    <col min="6909" max="6912" width="13.7109375" style="640" customWidth="1"/>
    <col min="6913" max="6913" width="15" style="640" customWidth="1"/>
    <col min="6914" max="6914" width="13.7109375" style="640" customWidth="1"/>
    <col min="6915" max="6915" width="15.28515625" style="640" customWidth="1"/>
    <col min="6916" max="6916" width="13.85546875" style="640" bestFit="1" customWidth="1"/>
    <col min="6917" max="6917" width="15.5703125" style="640" bestFit="1" customWidth="1"/>
    <col min="6918" max="6918" width="13.85546875" style="640" bestFit="1" customWidth="1"/>
    <col min="6919" max="6919" width="15.5703125" style="640" bestFit="1" customWidth="1"/>
    <col min="6920" max="6920" width="14.140625" style="640" customWidth="1"/>
    <col min="6921" max="6921" width="15.28515625" style="640" customWidth="1"/>
    <col min="6922" max="7155" width="9.140625" style="640"/>
    <col min="7156" max="7156" width="1" style="640" customWidth="1"/>
    <col min="7157" max="7157" width="40.5703125" style="640" customWidth="1"/>
    <col min="7158" max="7159" width="14.7109375" style="640" customWidth="1"/>
    <col min="7160" max="7160" width="0" style="640" hidden="1" customWidth="1"/>
    <col min="7161" max="7163" width="13.7109375" style="640" customWidth="1"/>
    <col min="7164" max="7164" width="15.7109375" style="640" customWidth="1"/>
    <col min="7165" max="7168" width="13.7109375" style="640" customWidth="1"/>
    <col min="7169" max="7169" width="15" style="640" customWidth="1"/>
    <col min="7170" max="7170" width="13.7109375" style="640" customWidth="1"/>
    <col min="7171" max="7171" width="15.28515625" style="640" customWidth="1"/>
    <col min="7172" max="7172" width="13.85546875" style="640" bestFit="1" customWidth="1"/>
    <col min="7173" max="7173" width="15.5703125" style="640" bestFit="1" customWidth="1"/>
    <col min="7174" max="7174" width="13.85546875" style="640" bestFit="1" customWidth="1"/>
    <col min="7175" max="7175" width="15.5703125" style="640" bestFit="1" customWidth="1"/>
    <col min="7176" max="7176" width="14.140625" style="640" customWidth="1"/>
    <col min="7177" max="7177" width="15.28515625" style="640" customWidth="1"/>
    <col min="7178" max="7411" width="9.140625" style="640"/>
    <col min="7412" max="7412" width="1" style="640" customWidth="1"/>
    <col min="7413" max="7413" width="40.5703125" style="640" customWidth="1"/>
    <col min="7414" max="7415" width="14.7109375" style="640" customWidth="1"/>
    <col min="7416" max="7416" width="0" style="640" hidden="1" customWidth="1"/>
    <col min="7417" max="7419" width="13.7109375" style="640" customWidth="1"/>
    <col min="7420" max="7420" width="15.7109375" style="640" customWidth="1"/>
    <col min="7421" max="7424" width="13.7109375" style="640" customWidth="1"/>
    <col min="7425" max="7425" width="15" style="640" customWidth="1"/>
    <col min="7426" max="7426" width="13.7109375" style="640" customWidth="1"/>
    <col min="7427" max="7427" width="15.28515625" style="640" customWidth="1"/>
    <col min="7428" max="7428" width="13.85546875" style="640" bestFit="1" customWidth="1"/>
    <col min="7429" max="7429" width="15.5703125" style="640" bestFit="1" customWidth="1"/>
    <col min="7430" max="7430" width="13.85546875" style="640" bestFit="1" customWidth="1"/>
    <col min="7431" max="7431" width="15.5703125" style="640" bestFit="1" customWidth="1"/>
    <col min="7432" max="7432" width="14.140625" style="640" customWidth="1"/>
    <col min="7433" max="7433" width="15.28515625" style="640" customWidth="1"/>
    <col min="7434" max="7667" width="9.140625" style="640"/>
    <col min="7668" max="7668" width="1" style="640" customWidth="1"/>
    <col min="7669" max="7669" width="40.5703125" style="640" customWidth="1"/>
    <col min="7670" max="7671" width="14.7109375" style="640" customWidth="1"/>
    <col min="7672" max="7672" width="0" style="640" hidden="1" customWidth="1"/>
    <col min="7673" max="7675" width="13.7109375" style="640" customWidth="1"/>
    <col min="7676" max="7676" width="15.7109375" style="640" customWidth="1"/>
    <col min="7677" max="7680" width="13.7109375" style="640" customWidth="1"/>
    <col min="7681" max="7681" width="15" style="640" customWidth="1"/>
    <col min="7682" max="7682" width="13.7109375" style="640" customWidth="1"/>
    <col min="7683" max="7683" width="15.28515625" style="640" customWidth="1"/>
    <col min="7684" max="7684" width="13.85546875" style="640" bestFit="1" customWidth="1"/>
    <col min="7685" max="7685" width="15.5703125" style="640" bestFit="1" customWidth="1"/>
    <col min="7686" max="7686" width="13.85546875" style="640" bestFit="1" customWidth="1"/>
    <col min="7687" max="7687" width="15.5703125" style="640" bestFit="1" customWidth="1"/>
    <col min="7688" max="7688" width="14.140625" style="640" customWidth="1"/>
    <col min="7689" max="7689" width="15.28515625" style="640" customWidth="1"/>
    <col min="7690" max="7923" width="9.140625" style="640"/>
    <col min="7924" max="7924" width="1" style="640" customWidth="1"/>
    <col min="7925" max="7925" width="40.5703125" style="640" customWidth="1"/>
    <col min="7926" max="7927" width="14.7109375" style="640" customWidth="1"/>
    <col min="7928" max="7928" width="0" style="640" hidden="1" customWidth="1"/>
    <col min="7929" max="7931" width="13.7109375" style="640" customWidth="1"/>
    <col min="7932" max="7932" width="15.7109375" style="640" customWidth="1"/>
    <col min="7933" max="7936" width="13.7109375" style="640" customWidth="1"/>
    <col min="7937" max="7937" width="15" style="640" customWidth="1"/>
    <col min="7938" max="7938" width="13.7109375" style="640" customWidth="1"/>
    <col min="7939" max="7939" width="15.28515625" style="640" customWidth="1"/>
    <col min="7940" max="7940" width="13.85546875" style="640" bestFit="1" customWidth="1"/>
    <col min="7941" max="7941" width="15.5703125" style="640" bestFit="1" customWidth="1"/>
    <col min="7942" max="7942" width="13.85546875" style="640" bestFit="1" customWidth="1"/>
    <col min="7943" max="7943" width="15.5703125" style="640" bestFit="1" customWidth="1"/>
    <col min="7944" max="7944" width="14.140625" style="640" customWidth="1"/>
    <col min="7945" max="7945" width="15.28515625" style="640" customWidth="1"/>
    <col min="7946" max="8179" width="9.140625" style="640"/>
    <col min="8180" max="8180" width="1" style="640" customWidth="1"/>
    <col min="8181" max="8181" width="40.5703125" style="640" customWidth="1"/>
    <col min="8182" max="8183" width="14.7109375" style="640" customWidth="1"/>
    <col min="8184" max="8184" width="0" style="640" hidden="1" customWidth="1"/>
    <col min="8185" max="8187" width="13.7109375" style="640" customWidth="1"/>
    <col min="8188" max="8188" width="15.7109375" style="640" customWidth="1"/>
    <col min="8189" max="8192" width="13.7109375" style="640" customWidth="1"/>
    <col min="8193" max="8193" width="15" style="640" customWidth="1"/>
    <col min="8194" max="8194" width="13.7109375" style="640" customWidth="1"/>
    <col min="8195" max="8195" width="15.28515625" style="640" customWidth="1"/>
    <col min="8196" max="8196" width="13.85546875" style="640" bestFit="1" customWidth="1"/>
    <col min="8197" max="8197" width="15.5703125" style="640" bestFit="1" customWidth="1"/>
    <col min="8198" max="8198" width="13.85546875" style="640" bestFit="1" customWidth="1"/>
    <col min="8199" max="8199" width="15.5703125" style="640" bestFit="1" customWidth="1"/>
    <col min="8200" max="8200" width="14.140625" style="640" customWidth="1"/>
    <col min="8201" max="8201" width="15.28515625" style="640" customWidth="1"/>
    <col min="8202" max="8435" width="9.140625" style="640"/>
    <col min="8436" max="8436" width="1" style="640" customWidth="1"/>
    <col min="8437" max="8437" width="40.5703125" style="640" customWidth="1"/>
    <col min="8438" max="8439" width="14.7109375" style="640" customWidth="1"/>
    <col min="8440" max="8440" width="0" style="640" hidden="1" customWidth="1"/>
    <col min="8441" max="8443" width="13.7109375" style="640" customWidth="1"/>
    <col min="8444" max="8444" width="15.7109375" style="640" customWidth="1"/>
    <col min="8445" max="8448" width="13.7109375" style="640" customWidth="1"/>
    <col min="8449" max="8449" width="15" style="640" customWidth="1"/>
    <col min="8450" max="8450" width="13.7109375" style="640" customWidth="1"/>
    <col min="8451" max="8451" width="15.28515625" style="640" customWidth="1"/>
    <col min="8452" max="8452" width="13.85546875" style="640" bestFit="1" customWidth="1"/>
    <col min="8453" max="8453" width="15.5703125" style="640" bestFit="1" customWidth="1"/>
    <col min="8454" max="8454" width="13.85546875" style="640" bestFit="1" customWidth="1"/>
    <col min="8455" max="8455" width="15.5703125" style="640" bestFit="1" customWidth="1"/>
    <col min="8456" max="8456" width="14.140625" style="640" customWidth="1"/>
    <col min="8457" max="8457" width="15.28515625" style="640" customWidth="1"/>
    <col min="8458" max="8691" width="9.140625" style="640"/>
    <col min="8692" max="8692" width="1" style="640" customWidth="1"/>
    <col min="8693" max="8693" width="40.5703125" style="640" customWidth="1"/>
    <col min="8694" max="8695" width="14.7109375" style="640" customWidth="1"/>
    <col min="8696" max="8696" width="0" style="640" hidden="1" customWidth="1"/>
    <col min="8697" max="8699" width="13.7109375" style="640" customWidth="1"/>
    <col min="8700" max="8700" width="15.7109375" style="640" customWidth="1"/>
    <col min="8701" max="8704" width="13.7109375" style="640" customWidth="1"/>
    <col min="8705" max="8705" width="15" style="640" customWidth="1"/>
    <col min="8706" max="8706" width="13.7109375" style="640" customWidth="1"/>
    <col min="8707" max="8707" width="15.28515625" style="640" customWidth="1"/>
    <col min="8708" max="8708" width="13.85546875" style="640" bestFit="1" customWidth="1"/>
    <col min="8709" max="8709" width="15.5703125" style="640" bestFit="1" customWidth="1"/>
    <col min="8710" max="8710" width="13.85546875" style="640" bestFit="1" customWidth="1"/>
    <col min="8711" max="8711" width="15.5703125" style="640" bestFit="1" customWidth="1"/>
    <col min="8712" max="8712" width="14.140625" style="640" customWidth="1"/>
    <col min="8713" max="8713" width="15.28515625" style="640" customWidth="1"/>
    <col min="8714" max="8947" width="9.140625" style="640"/>
    <col min="8948" max="8948" width="1" style="640" customWidth="1"/>
    <col min="8949" max="8949" width="40.5703125" style="640" customWidth="1"/>
    <col min="8950" max="8951" width="14.7109375" style="640" customWidth="1"/>
    <col min="8952" max="8952" width="0" style="640" hidden="1" customWidth="1"/>
    <col min="8953" max="8955" width="13.7109375" style="640" customWidth="1"/>
    <col min="8956" max="8956" width="15.7109375" style="640" customWidth="1"/>
    <col min="8957" max="8960" width="13.7109375" style="640" customWidth="1"/>
    <col min="8961" max="8961" width="15" style="640" customWidth="1"/>
    <col min="8962" max="8962" width="13.7109375" style="640" customWidth="1"/>
    <col min="8963" max="8963" width="15.28515625" style="640" customWidth="1"/>
    <col min="8964" max="8964" width="13.85546875" style="640" bestFit="1" customWidth="1"/>
    <col min="8965" max="8965" width="15.5703125" style="640" bestFit="1" customWidth="1"/>
    <col min="8966" max="8966" width="13.85546875" style="640" bestFit="1" customWidth="1"/>
    <col min="8967" max="8967" width="15.5703125" style="640" bestFit="1" customWidth="1"/>
    <col min="8968" max="8968" width="14.140625" style="640" customWidth="1"/>
    <col min="8969" max="8969" width="15.28515625" style="640" customWidth="1"/>
    <col min="8970" max="9203" width="9.140625" style="640"/>
    <col min="9204" max="9204" width="1" style="640" customWidth="1"/>
    <col min="9205" max="9205" width="40.5703125" style="640" customWidth="1"/>
    <col min="9206" max="9207" width="14.7109375" style="640" customWidth="1"/>
    <col min="9208" max="9208" width="0" style="640" hidden="1" customWidth="1"/>
    <col min="9209" max="9211" width="13.7109375" style="640" customWidth="1"/>
    <col min="9212" max="9212" width="15.7109375" style="640" customWidth="1"/>
    <col min="9213" max="9216" width="13.7109375" style="640" customWidth="1"/>
    <col min="9217" max="9217" width="15" style="640" customWidth="1"/>
    <col min="9218" max="9218" width="13.7109375" style="640" customWidth="1"/>
    <col min="9219" max="9219" width="15.28515625" style="640" customWidth="1"/>
    <col min="9220" max="9220" width="13.85546875" style="640" bestFit="1" customWidth="1"/>
    <col min="9221" max="9221" width="15.5703125" style="640" bestFit="1" customWidth="1"/>
    <col min="9222" max="9222" width="13.85546875" style="640" bestFit="1" customWidth="1"/>
    <col min="9223" max="9223" width="15.5703125" style="640" bestFit="1" customWidth="1"/>
    <col min="9224" max="9224" width="14.140625" style="640" customWidth="1"/>
    <col min="9225" max="9225" width="15.28515625" style="640" customWidth="1"/>
    <col min="9226" max="9459" width="9.140625" style="640"/>
    <col min="9460" max="9460" width="1" style="640" customWidth="1"/>
    <col min="9461" max="9461" width="40.5703125" style="640" customWidth="1"/>
    <col min="9462" max="9463" width="14.7109375" style="640" customWidth="1"/>
    <col min="9464" max="9464" width="0" style="640" hidden="1" customWidth="1"/>
    <col min="9465" max="9467" width="13.7109375" style="640" customWidth="1"/>
    <col min="9468" max="9468" width="15.7109375" style="640" customWidth="1"/>
    <col min="9469" max="9472" width="13.7109375" style="640" customWidth="1"/>
    <col min="9473" max="9473" width="15" style="640" customWidth="1"/>
    <col min="9474" max="9474" width="13.7109375" style="640" customWidth="1"/>
    <col min="9475" max="9475" width="15.28515625" style="640" customWidth="1"/>
    <col min="9476" max="9476" width="13.85546875" style="640" bestFit="1" customWidth="1"/>
    <col min="9477" max="9477" width="15.5703125" style="640" bestFit="1" customWidth="1"/>
    <col min="9478" max="9478" width="13.85546875" style="640" bestFit="1" customWidth="1"/>
    <col min="9479" max="9479" width="15.5703125" style="640" bestFit="1" customWidth="1"/>
    <col min="9480" max="9480" width="14.140625" style="640" customWidth="1"/>
    <col min="9481" max="9481" width="15.28515625" style="640" customWidth="1"/>
    <col min="9482" max="9715" width="9.140625" style="640"/>
    <col min="9716" max="9716" width="1" style="640" customWidth="1"/>
    <col min="9717" max="9717" width="40.5703125" style="640" customWidth="1"/>
    <col min="9718" max="9719" width="14.7109375" style="640" customWidth="1"/>
    <col min="9720" max="9720" width="0" style="640" hidden="1" customWidth="1"/>
    <col min="9721" max="9723" width="13.7109375" style="640" customWidth="1"/>
    <col min="9724" max="9724" width="15.7109375" style="640" customWidth="1"/>
    <col min="9725" max="9728" width="13.7109375" style="640" customWidth="1"/>
    <col min="9729" max="9729" width="15" style="640" customWidth="1"/>
    <col min="9730" max="9730" width="13.7109375" style="640" customWidth="1"/>
    <col min="9731" max="9731" width="15.28515625" style="640" customWidth="1"/>
    <col min="9732" max="9732" width="13.85546875" style="640" bestFit="1" customWidth="1"/>
    <col min="9733" max="9733" width="15.5703125" style="640" bestFit="1" customWidth="1"/>
    <col min="9734" max="9734" width="13.85546875" style="640" bestFit="1" customWidth="1"/>
    <col min="9735" max="9735" width="15.5703125" style="640" bestFit="1" customWidth="1"/>
    <col min="9736" max="9736" width="14.140625" style="640" customWidth="1"/>
    <col min="9737" max="9737" width="15.28515625" style="640" customWidth="1"/>
    <col min="9738" max="9971" width="9.140625" style="640"/>
    <col min="9972" max="9972" width="1" style="640" customWidth="1"/>
    <col min="9973" max="9973" width="40.5703125" style="640" customWidth="1"/>
    <col min="9974" max="9975" width="14.7109375" style="640" customWidth="1"/>
    <col min="9976" max="9976" width="0" style="640" hidden="1" customWidth="1"/>
    <col min="9977" max="9979" width="13.7109375" style="640" customWidth="1"/>
    <col min="9980" max="9980" width="15.7109375" style="640" customWidth="1"/>
    <col min="9981" max="9984" width="13.7109375" style="640" customWidth="1"/>
    <col min="9985" max="9985" width="15" style="640" customWidth="1"/>
    <col min="9986" max="9986" width="13.7109375" style="640" customWidth="1"/>
    <col min="9987" max="9987" width="15.28515625" style="640" customWidth="1"/>
    <col min="9988" max="9988" width="13.85546875" style="640" bestFit="1" customWidth="1"/>
    <col min="9989" max="9989" width="15.5703125" style="640" bestFit="1" customWidth="1"/>
    <col min="9990" max="9990" width="13.85546875" style="640" bestFit="1" customWidth="1"/>
    <col min="9991" max="9991" width="15.5703125" style="640" bestFit="1" customWidth="1"/>
    <col min="9992" max="9992" width="14.140625" style="640" customWidth="1"/>
    <col min="9993" max="9993" width="15.28515625" style="640" customWidth="1"/>
    <col min="9994" max="10227" width="9.140625" style="640"/>
    <col min="10228" max="10228" width="1" style="640" customWidth="1"/>
    <col min="10229" max="10229" width="40.5703125" style="640" customWidth="1"/>
    <col min="10230" max="10231" width="14.7109375" style="640" customWidth="1"/>
    <col min="10232" max="10232" width="0" style="640" hidden="1" customWidth="1"/>
    <col min="10233" max="10235" width="13.7109375" style="640" customWidth="1"/>
    <col min="10236" max="10236" width="15.7109375" style="640" customWidth="1"/>
    <col min="10237" max="10240" width="13.7109375" style="640" customWidth="1"/>
    <col min="10241" max="10241" width="15" style="640" customWidth="1"/>
    <col min="10242" max="10242" width="13.7109375" style="640" customWidth="1"/>
    <col min="10243" max="10243" width="15.28515625" style="640" customWidth="1"/>
    <col min="10244" max="10244" width="13.85546875" style="640" bestFit="1" customWidth="1"/>
    <col min="10245" max="10245" width="15.5703125" style="640" bestFit="1" customWidth="1"/>
    <col min="10246" max="10246" width="13.85546875" style="640" bestFit="1" customWidth="1"/>
    <col min="10247" max="10247" width="15.5703125" style="640" bestFit="1" customWidth="1"/>
    <col min="10248" max="10248" width="14.140625" style="640" customWidth="1"/>
    <col min="10249" max="10249" width="15.28515625" style="640" customWidth="1"/>
    <col min="10250" max="10483" width="9.140625" style="640"/>
    <col min="10484" max="10484" width="1" style="640" customWidth="1"/>
    <col min="10485" max="10485" width="40.5703125" style="640" customWidth="1"/>
    <col min="10486" max="10487" width="14.7109375" style="640" customWidth="1"/>
    <col min="10488" max="10488" width="0" style="640" hidden="1" customWidth="1"/>
    <col min="10489" max="10491" width="13.7109375" style="640" customWidth="1"/>
    <col min="10492" max="10492" width="15.7109375" style="640" customWidth="1"/>
    <col min="10493" max="10496" width="13.7109375" style="640" customWidth="1"/>
    <col min="10497" max="10497" width="15" style="640" customWidth="1"/>
    <col min="10498" max="10498" width="13.7109375" style="640" customWidth="1"/>
    <col min="10499" max="10499" width="15.28515625" style="640" customWidth="1"/>
    <col min="10500" max="10500" width="13.85546875" style="640" bestFit="1" customWidth="1"/>
    <col min="10501" max="10501" width="15.5703125" style="640" bestFit="1" customWidth="1"/>
    <col min="10502" max="10502" width="13.85546875" style="640" bestFit="1" customWidth="1"/>
    <col min="10503" max="10503" width="15.5703125" style="640" bestFit="1" customWidth="1"/>
    <col min="10504" max="10504" width="14.140625" style="640" customWidth="1"/>
    <col min="10505" max="10505" width="15.28515625" style="640" customWidth="1"/>
    <col min="10506" max="10739" width="9.140625" style="640"/>
    <col min="10740" max="10740" width="1" style="640" customWidth="1"/>
    <col min="10741" max="10741" width="40.5703125" style="640" customWidth="1"/>
    <col min="10742" max="10743" width="14.7109375" style="640" customWidth="1"/>
    <col min="10744" max="10744" width="0" style="640" hidden="1" customWidth="1"/>
    <col min="10745" max="10747" width="13.7109375" style="640" customWidth="1"/>
    <col min="10748" max="10748" width="15.7109375" style="640" customWidth="1"/>
    <col min="10749" max="10752" width="13.7109375" style="640" customWidth="1"/>
    <col min="10753" max="10753" width="15" style="640" customWidth="1"/>
    <col min="10754" max="10754" width="13.7109375" style="640" customWidth="1"/>
    <col min="10755" max="10755" width="15.28515625" style="640" customWidth="1"/>
    <col min="10756" max="10756" width="13.85546875" style="640" bestFit="1" customWidth="1"/>
    <col min="10757" max="10757" width="15.5703125" style="640" bestFit="1" customWidth="1"/>
    <col min="10758" max="10758" width="13.85546875" style="640" bestFit="1" customWidth="1"/>
    <col min="10759" max="10759" width="15.5703125" style="640" bestFit="1" customWidth="1"/>
    <col min="10760" max="10760" width="14.140625" style="640" customWidth="1"/>
    <col min="10761" max="10761" width="15.28515625" style="640" customWidth="1"/>
    <col min="10762" max="10995" width="9.140625" style="640"/>
    <col min="10996" max="10996" width="1" style="640" customWidth="1"/>
    <col min="10997" max="10997" width="40.5703125" style="640" customWidth="1"/>
    <col min="10998" max="10999" width="14.7109375" style="640" customWidth="1"/>
    <col min="11000" max="11000" width="0" style="640" hidden="1" customWidth="1"/>
    <col min="11001" max="11003" width="13.7109375" style="640" customWidth="1"/>
    <col min="11004" max="11004" width="15.7109375" style="640" customWidth="1"/>
    <col min="11005" max="11008" width="13.7109375" style="640" customWidth="1"/>
    <col min="11009" max="11009" width="15" style="640" customWidth="1"/>
    <col min="11010" max="11010" width="13.7109375" style="640" customWidth="1"/>
    <col min="11011" max="11011" width="15.28515625" style="640" customWidth="1"/>
    <col min="11012" max="11012" width="13.85546875" style="640" bestFit="1" customWidth="1"/>
    <col min="11013" max="11013" width="15.5703125" style="640" bestFit="1" customWidth="1"/>
    <col min="11014" max="11014" width="13.85546875" style="640" bestFit="1" customWidth="1"/>
    <col min="11015" max="11015" width="15.5703125" style="640" bestFit="1" customWidth="1"/>
    <col min="11016" max="11016" width="14.140625" style="640" customWidth="1"/>
    <col min="11017" max="11017" width="15.28515625" style="640" customWidth="1"/>
    <col min="11018" max="11251" width="9.140625" style="640"/>
    <col min="11252" max="11252" width="1" style="640" customWidth="1"/>
    <col min="11253" max="11253" width="40.5703125" style="640" customWidth="1"/>
    <col min="11254" max="11255" width="14.7109375" style="640" customWidth="1"/>
    <col min="11256" max="11256" width="0" style="640" hidden="1" customWidth="1"/>
    <col min="11257" max="11259" width="13.7109375" style="640" customWidth="1"/>
    <col min="11260" max="11260" width="15.7109375" style="640" customWidth="1"/>
    <col min="11261" max="11264" width="13.7109375" style="640" customWidth="1"/>
    <col min="11265" max="11265" width="15" style="640" customWidth="1"/>
    <col min="11266" max="11266" width="13.7109375" style="640" customWidth="1"/>
    <col min="11267" max="11267" width="15.28515625" style="640" customWidth="1"/>
    <col min="11268" max="11268" width="13.85546875" style="640" bestFit="1" customWidth="1"/>
    <col min="11269" max="11269" width="15.5703125" style="640" bestFit="1" customWidth="1"/>
    <col min="11270" max="11270" width="13.85546875" style="640" bestFit="1" customWidth="1"/>
    <col min="11271" max="11271" width="15.5703125" style="640" bestFit="1" customWidth="1"/>
    <col min="11272" max="11272" width="14.140625" style="640" customWidth="1"/>
    <col min="11273" max="11273" width="15.28515625" style="640" customWidth="1"/>
    <col min="11274" max="11507" width="9.140625" style="640"/>
    <col min="11508" max="11508" width="1" style="640" customWidth="1"/>
    <col min="11509" max="11509" width="40.5703125" style="640" customWidth="1"/>
    <col min="11510" max="11511" width="14.7109375" style="640" customWidth="1"/>
    <col min="11512" max="11512" width="0" style="640" hidden="1" customWidth="1"/>
    <col min="11513" max="11515" width="13.7109375" style="640" customWidth="1"/>
    <col min="11516" max="11516" width="15.7109375" style="640" customWidth="1"/>
    <col min="11517" max="11520" width="13.7109375" style="640" customWidth="1"/>
    <col min="11521" max="11521" width="15" style="640" customWidth="1"/>
    <col min="11522" max="11522" width="13.7109375" style="640" customWidth="1"/>
    <col min="11523" max="11523" width="15.28515625" style="640" customWidth="1"/>
    <col min="11524" max="11524" width="13.85546875" style="640" bestFit="1" customWidth="1"/>
    <col min="11525" max="11525" width="15.5703125" style="640" bestFit="1" customWidth="1"/>
    <col min="11526" max="11526" width="13.85546875" style="640" bestFit="1" customWidth="1"/>
    <col min="11527" max="11527" width="15.5703125" style="640" bestFit="1" customWidth="1"/>
    <col min="11528" max="11528" width="14.140625" style="640" customWidth="1"/>
    <col min="11529" max="11529" width="15.28515625" style="640" customWidth="1"/>
    <col min="11530" max="11763" width="9.140625" style="640"/>
    <col min="11764" max="11764" width="1" style="640" customWidth="1"/>
    <col min="11765" max="11765" width="40.5703125" style="640" customWidth="1"/>
    <col min="11766" max="11767" width="14.7109375" style="640" customWidth="1"/>
    <col min="11768" max="11768" width="0" style="640" hidden="1" customWidth="1"/>
    <col min="11769" max="11771" width="13.7109375" style="640" customWidth="1"/>
    <col min="11772" max="11772" width="15.7109375" style="640" customWidth="1"/>
    <col min="11773" max="11776" width="13.7109375" style="640" customWidth="1"/>
    <col min="11777" max="11777" width="15" style="640" customWidth="1"/>
    <col min="11778" max="11778" width="13.7109375" style="640" customWidth="1"/>
    <col min="11779" max="11779" width="15.28515625" style="640" customWidth="1"/>
    <col min="11780" max="11780" width="13.85546875" style="640" bestFit="1" customWidth="1"/>
    <col min="11781" max="11781" width="15.5703125" style="640" bestFit="1" customWidth="1"/>
    <col min="11782" max="11782" width="13.85546875" style="640" bestFit="1" customWidth="1"/>
    <col min="11783" max="11783" width="15.5703125" style="640" bestFit="1" customWidth="1"/>
    <col min="11784" max="11784" width="14.140625" style="640" customWidth="1"/>
    <col min="11785" max="11785" width="15.28515625" style="640" customWidth="1"/>
    <col min="11786" max="12019" width="9.140625" style="640"/>
    <col min="12020" max="12020" width="1" style="640" customWidth="1"/>
    <col min="12021" max="12021" width="40.5703125" style="640" customWidth="1"/>
    <col min="12022" max="12023" width="14.7109375" style="640" customWidth="1"/>
    <col min="12024" max="12024" width="0" style="640" hidden="1" customWidth="1"/>
    <col min="12025" max="12027" width="13.7109375" style="640" customWidth="1"/>
    <col min="12028" max="12028" width="15.7109375" style="640" customWidth="1"/>
    <col min="12029" max="12032" width="13.7109375" style="640" customWidth="1"/>
    <col min="12033" max="12033" width="15" style="640" customWidth="1"/>
    <col min="12034" max="12034" width="13.7109375" style="640" customWidth="1"/>
    <col min="12035" max="12035" width="15.28515625" style="640" customWidth="1"/>
    <col min="12036" max="12036" width="13.85546875" style="640" bestFit="1" customWidth="1"/>
    <col min="12037" max="12037" width="15.5703125" style="640" bestFit="1" customWidth="1"/>
    <col min="12038" max="12038" width="13.85546875" style="640" bestFit="1" customWidth="1"/>
    <col min="12039" max="12039" width="15.5703125" style="640" bestFit="1" customWidth="1"/>
    <col min="12040" max="12040" width="14.140625" style="640" customWidth="1"/>
    <col min="12041" max="12041" width="15.28515625" style="640" customWidth="1"/>
    <col min="12042" max="12275" width="9.140625" style="640"/>
    <col min="12276" max="12276" width="1" style="640" customWidth="1"/>
    <col min="12277" max="12277" width="40.5703125" style="640" customWidth="1"/>
    <col min="12278" max="12279" width="14.7109375" style="640" customWidth="1"/>
    <col min="12280" max="12280" width="0" style="640" hidden="1" customWidth="1"/>
    <col min="12281" max="12283" width="13.7109375" style="640" customWidth="1"/>
    <col min="12284" max="12284" width="15.7109375" style="640" customWidth="1"/>
    <col min="12285" max="12288" width="13.7109375" style="640" customWidth="1"/>
    <col min="12289" max="12289" width="15" style="640" customWidth="1"/>
    <col min="12290" max="12290" width="13.7109375" style="640" customWidth="1"/>
    <col min="12291" max="12291" width="15.28515625" style="640" customWidth="1"/>
    <col min="12292" max="12292" width="13.85546875" style="640" bestFit="1" customWidth="1"/>
    <col min="12293" max="12293" width="15.5703125" style="640" bestFit="1" customWidth="1"/>
    <col min="12294" max="12294" width="13.85546875" style="640" bestFit="1" customWidth="1"/>
    <col min="12295" max="12295" width="15.5703125" style="640" bestFit="1" customWidth="1"/>
    <col min="12296" max="12296" width="14.140625" style="640" customWidth="1"/>
    <col min="12297" max="12297" width="15.28515625" style="640" customWidth="1"/>
    <col min="12298" max="12531" width="9.140625" style="640"/>
    <col min="12532" max="12532" width="1" style="640" customWidth="1"/>
    <col min="12533" max="12533" width="40.5703125" style="640" customWidth="1"/>
    <col min="12534" max="12535" width="14.7109375" style="640" customWidth="1"/>
    <col min="12536" max="12536" width="0" style="640" hidden="1" customWidth="1"/>
    <col min="12537" max="12539" width="13.7109375" style="640" customWidth="1"/>
    <col min="12540" max="12540" width="15.7109375" style="640" customWidth="1"/>
    <col min="12541" max="12544" width="13.7109375" style="640" customWidth="1"/>
    <col min="12545" max="12545" width="15" style="640" customWidth="1"/>
    <col min="12546" max="12546" width="13.7109375" style="640" customWidth="1"/>
    <col min="12547" max="12547" width="15.28515625" style="640" customWidth="1"/>
    <col min="12548" max="12548" width="13.85546875" style="640" bestFit="1" customWidth="1"/>
    <col min="12549" max="12549" width="15.5703125" style="640" bestFit="1" customWidth="1"/>
    <col min="12550" max="12550" width="13.85546875" style="640" bestFit="1" customWidth="1"/>
    <col min="12551" max="12551" width="15.5703125" style="640" bestFit="1" customWidth="1"/>
    <col min="12552" max="12552" width="14.140625" style="640" customWidth="1"/>
    <col min="12553" max="12553" width="15.28515625" style="640" customWidth="1"/>
    <col min="12554" max="12787" width="9.140625" style="640"/>
    <col min="12788" max="12788" width="1" style="640" customWidth="1"/>
    <col min="12789" max="12789" width="40.5703125" style="640" customWidth="1"/>
    <col min="12790" max="12791" width="14.7109375" style="640" customWidth="1"/>
    <col min="12792" max="12792" width="0" style="640" hidden="1" customWidth="1"/>
    <col min="12793" max="12795" width="13.7109375" style="640" customWidth="1"/>
    <col min="12796" max="12796" width="15.7109375" style="640" customWidth="1"/>
    <col min="12797" max="12800" width="13.7109375" style="640" customWidth="1"/>
    <col min="12801" max="12801" width="15" style="640" customWidth="1"/>
    <col min="12802" max="12802" width="13.7109375" style="640" customWidth="1"/>
    <col min="12803" max="12803" width="15.28515625" style="640" customWidth="1"/>
    <col min="12804" max="12804" width="13.85546875" style="640" bestFit="1" customWidth="1"/>
    <col min="12805" max="12805" width="15.5703125" style="640" bestFit="1" customWidth="1"/>
    <col min="12806" max="12806" width="13.85546875" style="640" bestFit="1" customWidth="1"/>
    <col min="12807" max="12807" width="15.5703125" style="640" bestFit="1" customWidth="1"/>
    <col min="12808" max="12808" width="14.140625" style="640" customWidth="1"/>
    <col min="12809" max="12809" width="15.28515625" style="640" customWidth="1"/>
    <col min="12810" max="13043" width="9.140625" style="640"/>
    <col min="13044" max="13044" width="1" style="640" customWidth="1"/>
    <col min="13045" max="13045" width="40.5703125" style="640" customWidth="1"/>
    <col min="13046" max="13047" width="14.7109375" style="640" customWidth="1"/>
    <col min="13048" max="13048" width="0" style="640" hidden="1" customWidth="1"/>
    <col min="13049" max="13051" width="13.7109375" style="640" customWidth="1"/>
    <col min="13052" max="13052" width="15.7109375" style="640" customWidth="1"/>
    <col min="13053" max="13056" width="13.7109375" style="640" customWidth="1"/>
    <col min="13057" max="13057" width="15" style="640" customWidth="1"/>
    <col min="13058" max="13058" width="13.7109375" style="640" customWidth="1"/>
    <col min="13059" max="13059" width="15.28515625" style="640" customWidth="1"/>
    <col min="13060" max="13060" width="13.85546875" style="640" bestFit="1" customWidth="1"/>
    <col min="13061" max="13061" width="15.5703125" style="640" bestFit="1" customWidth="1"/>
    <col min="13062" max="13062" width="13.85546875" style="640" bestFit="1" customWidth="1"/>
    <col min="13063" max="13063" width="15.5703125" style="640" bestFit="1" customWidth="1"/>
    <col min="13064" max="13064" width="14.140625" style="640" customWidth="1"/>
    <col min="13065" max="13065" width="15.28515625" style="640" customWidth="1"/>
    <col min="13066" max="13299" width="9.140625" style="640"/>
    <col min="13300" max="13300" width="1" style="640" customWidth="1"/>
    <col min="13301" max="13301" width="40.5703125" style="640" customWidth="1"/>
    <col min="13302" max="13303" width="14.7109375" style="640" customWidth="1"/>
    <col min="13304" max="13304" width="0" style="640" hidden="1" customWidth="1"/>
    <col min="13305" max="13307" width="13.7109375" style="640" customWidth="1"/>
    <col min="13308" max="13308" width="15.7109375" style="640" customWidth="1"/>
    <col min="13309" max="13312" width="13.7109375" style="640" customWidth="1"/>
    <col min="13313" max="13313" width="15" style="640" customWidth="1"/>
    <col min="13314" max="13314" width="13.7109375" style="640" customWidth="1"/>
    <col min="13315" max="13315" width="15.28515625" style="640" customWidth="1"/>
    <col min="13316" max="13316" width="13.85546875" style="640" bestFit="1" customWidth="1"/>
    <col min="13317" max="13317" width="15.5703125" style="640" bestFit="1" customWidth="1"/>
    <col min="13318" max="13318" width="13.85546875" style="640" bestFit="1" customWidth="1"/>
    <col min="13319" max="13319" width="15.5703125" style="640" bestFit="1" customWidth="1"/>
    <col min="13320" max="13320" width="14.140625" style="640" customWidth="1"/>
    <col min="13321" max="13321" width="15.28515625" style="640" customWidth="1"/>
    <col min="13322" max="13555" width="9.140625" style="640"/>
    <col min="13556" max="13556" width="1" style="640" customWidth="1"/>
    <col min="13557" max="13557" width="40.5703125" style="640" customWidth="1"/>
    <col min="13558" max="13559" width="14.7109375" style="640" customWidth="1"/>
    <col min="13560" max="13560" width="0" style="640" hidden="1" customWidth="1"/>
    <col min="13561" max="13563" width="13.7109375" style="640" customWidth="1"/>
    <col min="13564" max="13564" width="15.7109375" style="640" customWidth="1"/>
    <col min="13565" max="13568" width="13.7109375" style="640" customWidth="1"/>
    <col min="13569" max="13569" width="15" style="640" customWidth="1"/>
    <col min="13570" max="13570" width="13.7109375" style="640" customWidth="1"/>
    <col min="13571" max="13571" width="15.28515625" style="640" customWidth="1"/>
    <col min="13572" max="13572" width="13.85546875" style="640" bestFit="1" customWidth="1"/>
    <col min="13573" max="13573" width="15.5703125" style="640" bestFit="1" customWidth="1"/>
    <col min="13574" max="13574" width="13.85546875" style="640" bestFit="1" customWidth="1"/>
    <col min="13575" max="13575" width="15.5703125" style="640" bestFit="1" customWidth="1"/>
    <col min="13576" max="13576" width="14.140625" style="640" customWidth="1"/>
    <col min="13577" max="13577" width="15.28515625" style="640" customWidth="1"/>
    <col min="13578" max="13811" width="9.140625" style="640"/>
    <col min="13812" max="13812" width="1" style="640" customWidth="1"/>
    <col min="13813" max="13813" width="40.5703125" style="640" customWidth="1"/>
    <col min="13814" max="13815" width="14.7109375" style="640" customWidth="1"/>
    <col min="13816" max="13816" width="0" style="640" hidden="1" customWidth="1"/>
    <col min="13817" max="13819" width="13.7109375" style="640" customWidth="1"/>
    <col min="13820" max="13820" width="15.7109375" style="640" customWidth="1"/>
    <col min="13821" max="13824" width="13.7109375" style="640" customWidth="1"/>
    <col min="13825" max="13825" width="15" style="640" customWidth="1"/>
    <col min="13826" max="13826" width="13.7109375" style="640" customWidth="1"/>
    <col min="13827" max="13827" width="15.28515625" style="640" customWidth="1"/>
    <col min="13828" max="13828" width="13.85546875" style="640" bestFit="1" customWidth="1"/>
    <col min="13829" max="13829" width="15.5703125" style="640" bestFit="1" customWidth="1"/>
    <col min="13830" max="13830" width="13.85546875" style="640" bestFit="1" customWidth="1"/>
    <col min="13831" max="13831" width="15.5703125" style="640" bestFit="1" customWidth="1"/>
    <col min="13832" max="13832" width="14.140625" style="640" customWidth="1"/>
    <col min="13833" max="13833" width="15.28515625" style="640" customWidth="1"/>
    <col min="13834" max="14067" width="9.140625" style="640"/>
    <col min="14068" max="14068" width="1" style="640" customWidth="1"/>
    <col min="14069" max="14069" width="40.5703125" style="640" customWidth="1"/>
    <col min="14070" max="14071" width="14.7109375" style="640" customWidth="1"/>
    <col min="14072" max="14072" width="0" style="640" hidden="1" customWidth="1"/>
    <col min="14073" max="14075" width="13.7109375" style="640" customWidth="1"/>
    <col min="14076" max="14076" width="15.7109375" style="640" customWidth="1"/>
    <col min="14077" max="14080" width="13.7109375" style="640" customWidth="1"/>
    <col min="14081" max="14081" width="15" style="640" customWidth="1"/>
    <col min="14082" max="14082" width="13.7109375" style="640" customWidth="1"/>
    <col min="14083" max="14083" width="15.28515625" style="640" customWidth="1"/>
    <col min="14084" max="14084" width="13.85546875" style="640" bestFit="1" customWidth="1"/>
    <col min="14085" max="14085" width="15.5703125" style="640" bestFit="1" customWidth="1"/>
    <col min="14086" max="14086" width="13.85546875" style="640" bestFit="1" customWidth="1"/>
    <col min="14087" max="14087" width="15.5703125" style="640" bestFit="1" customWidth="1"/>
    <col min="14088" max="14088" width="14.140625" style="640" customWidth="1"/>
    <col min="14089" max="14089" width="15.28515625" style="640" customWidth="1"/>
    <col min="14090" max="14323" width="9.140625" style="640"/>
    <col min="14324" max="14324" width="1" style="640" customWidth="1"/>
    <col min="14325" max="14325" width="40.5703125" style="640" customWidth="1"/>
    <col min="14326" max="14327" width="14.7109375" style="640" customWidth="1"/>
    <col min="14328" max="14328" width="0" style="640" hidden="1" customWidth="1"/>
    <col min="14329" max="14331" width="13.7109375" style="640" customWidth="1"/>
    <col min="14332" max="14332" width="15.7109375" style="640" customWidth="1"/>
    <col min="14333" max="14336" width="13.7109375" style="640" customWidth="1"/>
    <col min="14337" max="14337" width="15" style="640" customWidth="1"/>
    <col min="14338" max="14338" width="13.7109375" style="640" customWidth="1"/>
    <col min="14339" max="14339" width="15.28515625" style="640" customWidth="1"/>
    <col min="14340" max="14340" width="13.85546875" style="640" bestFit="1" customWidth="1"/>
    <col min="14341" max="14341" width="15.5703125" style="640" bestFit="1" customWidth="1"/>
    <col min="14342" max="14342" width="13.85546875" style="640" bestFit="1" customWidth="1"/>
    <col min="14343" max="14343" width="15.5703125" style="640" bestFit="1" customWidth="1"/>
    <col min="14344" max="14344" width="14.140625" style="640" customWidth="1"/>
    <col min="14345" max="14345" width="15.28515625" style="640" customWidth="1"/>
    <col min="14346" max="14579" width="9.140625" style="640"/>
    <col min="14580" max="14580" width="1" style="640" customWidth="1"/>
    <col min="14581" max="14581" width="40.5703125" style="640" customWidth="1"/>
    <col min="14582" max="14583" width="14.7109375" style="640" customWidth="1"/>
    <col min="14584" max="14584" width="0" style="640" hidden="1" customWidth="1"/>
    <col min="14585" max="14587" width="13.7109375" style="640" customWidth="1"/>
    <col min="14588" max="14588" width="15.7109375" style="640" customWidth="1"/>
    <col min="14589" max="14592" width="13.7109375" style="640" customWidth="1"/>
    <col min="14593" max="14593" width="15" style="640" customWidth="1"/>
    <col min="14594" max="14594" width="13.7109375" style="640" customWidth="1"/>
    <col min="14595" max="14595" width="15.28515625" style="640" customWidth="1"/>
    <col min="14596" max="14596" width="13.85546875" style="640" bestFit="1" customWidth="1"/>
    <col min="14597" max="14597" width="15.5703125" style="640" bestFit="1" customWidth="1"/>
    <col min="14598" max="14598" width="13.85546875" style="640" bestFit="1" customWidth="1"/>
    <col min="14599" max="14599" width="15.5703125" style="640" bestFit="1" customWidth="1"/>
    <col min="14600" max="14600" width="14.140625" style="640" customWidth="1"/>
    <col min="14601" max="14601" width="15.28515625" style="640" customWidth="1"/>
    <col min="14602" max="14835" width="9.140625" style="640"/>
    <col min="14836" max="14836" width="1" style="640" customWidth="1"/>
    <col min="14837" max="14837" width="40.5703125" style="640" customWidth="1"/>
    <col min="14838" max="14839" width="14.7109375" style="640" customWidth="1"/>
    <col min="14840" max="14840" width="0" style="640" hidden="1" customWidth="1"/>
    <col min="14841" max="14843" width="13.7109375" style="640" customWidth="1"/>
    <col min="14844" max="14844" width="15.7109375" style="640" customWidth="1"/>
    <col min="14845" max="14848" width="13.7109375" style="640" customWidth="1"/>
    <col min="14849" max="14849" width="15" style="640" customWidth="1"/>
    <col min="14850" max="14850" width="13.7109375" style="640" customWidth="1"/>
    <col min="14851" max="14851" width="15.28515625" style="640" customWidth="1"/>
    <col min="14852" max="14852" width="13.85546875" style="640" bestFit="1" customWidth="1"/>
    <col min="14853" max="14853" width="15.5703125" style="640" bestFit="1" customWidth="1"/>
    <col min="14854" max="14854" width="13.85546875" style="640" bestFit="1" customWidth="1"/>
    <col min="14855" max="14855" width="15.5703125" style="640" bestFit="1" customWidth="1"/>
    <col min="14856" max="14856" width="14.140625" style="640" customWidth="1"/>
    <col min="14857" max="14857" width="15.28515625" style="640" customWidth="1"/>
    <col min="14858" max="15091" width="9.140625" style="640"/>
    <col min="15092" max="15092" width="1" style="640" customWidth="1"/>
    <col min="15093" max="15093" width="40.5703125" style="640" customWidth="1"/>
    <col min="15094" max="15095" width="14.7109375" style="640" customWidth="1"/>
    <col min="15096" max="15096" width="0" style="640" hidden="1" customWidth="1"/>
    <col min="15097" max="15099" width="13.7109375" style="640" customWidth="1"/>
    <col min="15100" max="15100" width="15.7109375" style="640" customWidth="1"/>
    <col min="15101" max="15104" width="13.7109375" style="640" customWidth="1"/>
    <col min="15105" max="15105" width="15" style="640" customWidth="1"/>
    <col min="15106" max="15106" width="13.7109375" style="640" customWidth="1"/>
    <col min="15107" max="15107" width="15.28515625" style="640" customWidth="1"/>
    <col min="15108" max="15108" width="13.85546875" style="640" bestFit="1" customWidth="1"/>
    <col min="15109" max="15109" width="15.5703125" style="640" bestFit="1" customWidth="1"/>
    <col min="15110" max="15110" width="13.85546875" style="640" bestFit="1" customWidth="1"/>
    <col min="15111" max="15111" width="15.5703125" style="640" bestFit="1" customWidth="1"/>
    <col min="15112" max="15112" width="14.140625" style="640" customWidth="1"/>
    <col min="15113" max="15113" width="15.28515625" style="640" customWidth="1"/>
    <col min="15114" max="15347" width="9.140625" style="640"/>
    <col min="15348" max="15348" width="1" style="640" customWidth="1"/>
    <col min="15349" max="15349" width="40.5703125" style="640" customWidth="1"/>
    <col min="15350" max="15351" width="14.7109375" style="640" customWidth="1"/>
    <col min="15352" max="15352" width="0" style="640" hidden="1" customWidth="1"/>
    <col min="15353" max="15355" width="13.7109375" style="640" customWidth="1"/>
    <col min="15356" max="15356" width="15.7109375" style="640" customWidth="1"/>
    <col min="15357" max="15360" width="13.7109375" style="640" customWidth="1"/>
    <col min="15361" max="15361" width="15" style="640" customWidth="1"/>
    <col min="15362" max="15362" width="13.7109375" style="640" customWidth="1"/>
    <col min="15363" max="15363" width="15.28515625" style="640" customWidth="1"/>
    <col min="15364" max="15364" width="13.85546875" style="640" bestFit="1" customWidth="1"/>
    <col min="15365" max="15365" width="15.5703125" style="640" bestFit="1" customWidth="1"/>
    <col min="15366" max="15366" width="13.85546875" style="640" bestFit="1" customWidth="1"/>
    <col min="15367" max="15367" width="15.5703125" style="640" bestFit="1" customWidth="1"/>
    <col min="15368" max="15368" width="14.140625" style="640" customWidth="1"/>
    <col min="15369" max="15369" width="15.28515625" style="640" customWidth="1"/>
    <col min="15370" max="15603" width="9.140625" style="640"/>
    <col min="15604" max="15604" width="1" style="640" customWidth="1"/>
    <col min="15605" max="15605" width="40.5703125" style="640" customWidth="1"/>
    <col min="15606" max="15607" width="14.7109375" style="640" customWidth="1"/>
    <col min="15608" max="15608" width="0" style="640" hidden="1" customWidth="1"/>
    <col min="15609" max="15611" width="13.7109375" style="640" customWidth="1"/>
    <col min="15612" max="15612" width="15.7109375" style="640" customWidth="1"/>
    <col min="15613" max="15616" width="13.7109375" style="640" customWidth="1"/>
    <col min="15617" max="15617" width="15" style="640" customWidth="1"/>
    <col min="15618" max="15618" width="13.7109375" style="640" customWidth="1"/>
    <col min="15619" max="15619" width="15.28515625" style="640" customWidth="1"/>
    <col min="15620" max="15620" width="13.85546875" style="640" bestFit="1" customWidth="1"/>
    <col min="15621" max="15621" width="15.5703125" style="640" bestFit="1" customWidth="1"/>
    <col min="15622" max="15622" width="13.85546875" style="640" bestFit="1" customWidth="1"/>
    <col min="15623" max="15623" width="15.5703125" style="640" bestFit="1" customWidth="1"/>
    <col min="15624" max="15624" width="14.140625" style="640" customWidth="1"/>
    <col min="15625" max="15625" width="15.28515625" style="640" customWidth="1"/>
    <col min="15626" max="15859" width="9.140625" style="640"/>
    <col min="15860" max="15860" width="1" style="640" customWidth="1"/>
    <col min="15861" max="15861" width="40.5703125" style="640" customWidth="1"/>
    <col min="15862" max="15863" width="14.7109375" style="640" customWidth="1"/>
    <col min="15864" max="15864" width="0" style="640" hidden="1" customWidth="1"/>
    <col min="15865" max="15867" width="13.7109375" style="640" customWidth="1"/>
    <col min="15868" max="15868" width="15.7109375" style="640" customWidth="1"/>
    <col min="15869" max="15872" width="13.7109375" style="640" customWidth="1"/>
    <col min="15873" max="15873" width="15" style="640" customWidth="1"/>
    <col min="15874" max="15874" width="13.7109375" style="640" customWidth="1"/>
    <col min="15875" max="15875" width="15.28515625" style="640" customWidth="1"/>
    <col min="15876" max="15876" width="13.85546875" style="640" bestFit="1" customWidth="1"/>
    <col min="15877" max="15877" width="15.5703125" style="640" bestFit="1" customWidth="1"/>
    <col min="15878" max="15878" width="13.85546875" style="640" bestFit="1" customWidth="1"/>
    <col min="15879" max="15879" width="15.5703125" style="640" bestFit="1" customWidth="1"/>
    <col min="15880" max="15880" width="14.140625" style="640" customWidth="1"/>
    <col min="15881" max="15881" width="15.28515625" style="640" customWidth="1"/>
    <col min="15882" max="16115" width="9.140625" style="640"/>
    <col min="16116" max="16116" width="1" style="640" customWidth="1"/>
    <col min="16117" max="16117" width="40.5703125" style="640" customWidth="1"/>
    <col min="16118" max="16119" width="14.7109375" style="640" customWidth="1"/>
    <col min="16120" max="16120" width="0" style="640" hidden="1" customWidth="1"/>
    <col min="16121" max="16123" width="13.7109375" style="640" customWidth="1"/>
    <col min="16124" max="16124" width="15.7109375" style="640" customWidth="1"/>
    <col min="16125" max="16128" width="13.7109375" style="640" customWidth="1"/>
    <col min="16129" max="16129" width="15" style="640" customWidth="1"/>
    <col min="16130" max="16130" width="13.7109375" style="640" customWidth="1"/>
    <col min="16131" max="16131" width="15.28515625" style="640" customWidth="1"/>
    <col min="16132" max="16132" width="13.85546875" style="640" bestFit="1" customWidth="1"/>
    <col min="16133" max="16133" width="15.5703125" style="640" bestFit="1" customWidth="1"/>
    <col min="16134" max="16134" width="13.85546875" style="640" bestFit="1" customWidth="1"/>
    <col min="16135" max="16135" width="15.5703125" style="640" bestFit="1" customWidth="1"/>
    <col min="16136" max="16136" width="14.140625" style="640" customWidth="1"/>
    <col min="16137" max="16137" width="15.28515625" style="640" customWidth="1"/>
    <col min="16138" max="16384" width="9.140625" style="640"/>
  </cols>
  <sheetData>
    <row r="1" spans="1:19" ht="27" customHeight="1">
      <c r="Q1" s="966" t="s">
        <v>1152</v>
      </c>
      <c r="R1" s="966"/>
    </row>
    <row r="2" spans="1:19" ht="27" customHeight="1">
      <c r="A2" s="967" t="s">
        <v>1153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967"/>
      <c r="Q2" s="967"/>
      <c r="R2" s="967"/>
    </row>
    <row r="3" spans="1:19" ht="96">
      <c r="A3" s="726" t="s">
        <v>3</v>
      </c>
      <c r="B3" s="725" t="s">
        <v>1045</v>
      </c>
      <c r="C3" s="721" t="s">
        <v>987</v>
      </c>
      <c r="D3" s="722" t="s">
        <v>985</v>
      </c>
      <c r="E3" s="722" t="s">
        <v>986</v>
      </c>
      <c r="F3" s="723" t="s">
        <v>988</v>
      </c>
      <c r="G3" s="722" t="s">
        <v>1056</v>
      </c>
      <c r="H3" s="722" t="s">
        <v>1048</v>
      </c>
      <c r="I3" s="722" t="s">
        <v>1057</v>
      </c>
      <c r="J3" s="721" t="s">
        <v>1058</v>
      </c>
      <c r="K3" s="722" t="s">
        <v>1049</v>
      </c>
      <c r="L3" s="722" t="s">
        <v>1059</v>
      </c>
      <c r="M3" s="722" t="s">
        <v>1060</v>
      </c>
      <c r="N3" s="721" t="s">
        <v>1061</v>
      </c>
      <c r="O3" s="721" t="s">
        <v>1046</v>
      </c>
      <c r="P3" s="724" t="s">
        <v>1062</v>
      </c>
      <c r="Q3" s="724" t="s">
        <v>1063</v>
      </c>
      <c r="R3" s="724" t="s">
        <v>7</v>
      </c>
    </row>
    <row r="4" spans="1:19" s="643" customFormat="1" ht="24" customHeight="1">
      <c r="A4" s="727">
        <v>1</v>
      </c>
      <c r="B4" s="728"/>
      <c r="C4" s="728"/>
      <c r="D4" s="729"/>
      <c r="E4" s="729"/>
      <c r="F4" s="729"/>
      <c r="G4" s="730"/>
      <c r="H4" s="730"/>
      <c r="I4" s="730"/>
      <c r="J4" s="732"/>
      <c r="K4" s="731"/>
      <c r="L4" s="732"/>
      <c r="M4" s="732"/>
      <c r="N4" s="732"/>
      <c r="O4" s="732"/>
      <c r="P4" s="733"/>
      <c r="Q4" s="734">
        <f>IFERROR(0,MIN(Амортизация[[#This Row],[Амортизация за расчётный период, руб.]],Амортизация[[#This Row],[Первоначальная стоимость с учётом изменения, руб.]]/Амортизация[[#This Row],[Срок полезного использования по 1178, год]]))</f>
        <v>0</v>
      </c>
      <c r="R4" s="734"/>
      <c r="S4" s="645"/>
    </row>
    <row r="5" spans="1:19" s="643" customFormat="1" ht="24" customHeight="1">
      <c r="A5" s="727" t="s">
        <v>539</v>
      </c>
      <c r="B5" s="735"/>
      <c r="C5" s="735"/>
      <c r="D5" s="730"/>
      <c r="E5" s="729"/>
      <c r="F5" s="729"/>
      <c r="G5" s="730"/>
      <c r="H5" s="730"/>
      <c r="I5" s="730"/>
      <c r="J5" s="732"/>
      <c r="K5" s="731"/>
      <c r="L5" s="732"/>
      <c r="M5" s="732"/>
      <c r="N5" s="732"/>
      <c r="O5" s="732"/>
      <c r="P5" s="733"/>
      <c r="Q5" s="734">
        <f>IFERROR(0,MIN(Амортизация[[#This Row],[Амортизация за расчётный период, руб.]],Амортизация[[#This Row],[Первоначальная стоимость с учётом изменения, руб.]]/Амортизация[[#This Row],[Срок полезного использования по 1178, год]]))</f>
        <v>0</v>
      </c>
      <c r="R5" s="734"/>
      <c r="S5" s="645"/>
    </row>
    <row r="6" spans="1:19" ht="27" customHeight="1">
      <c r="A6" s="736" t="s">
        <v>1047</v>
      </c>
      <c r="B6" s="737"/>
      <c r="C6" s="737"/>
      <c r="D6" s="737"/>
      <c r="E6" s="737"/>
      <c r="F6" s="737"/>
      <c r="G6" s="737"/>
      <c r="H6" s="737"/>
      <c r="I6" s="737"/>
      <c r="J6" s="1123"/>
      <c r="K6" s="738"/>
      <c r="L6" s="1123"/>
      <c r="M6" s="1123"/>
      <c r="N6" s="1123"/>
      <c r="O6" s="737"/>
      <c r="P6" s="733"/>
      <c r="Q6" s="734">
        <f>IFERROR(0,MIN(Амортизация[[#This Row],[Амортизация за расчётный период, руб.]],Амортизация[[#This Row],[Первоначальная стоимость с учётом изменения, руб.]]/Амортизация[[#This Row],[Срок полезного использования по 1178, год]]))</f>
        <v>0</v>
      </c>
      <c r="R6" s="734"/>
      <c r="S6" s="645"/>
    </row>
    <row r="7" spans="1:19" ht="27" customHeight="1">
      <c r="A7" s="739" t="s">
        <v>800</v>
      </c>
      <c r="B7" s="740"/>
      <c r="C7" s="740"/>
      <c r="D7" s="741"/>
      <c r="E7" s="742"/>
      <c r="F7" s="742"/>
      <c r="G7"/>
      <c r="H7"/>
      <c r="I7"/>
      <c r="J7" s="741"/>
      <c r="K7" s="741"/>
      <c r="L7" s="741"/>
      <c r="M7" s="741"/>
      <c r="N7" s="744">
        <f>SUBTOTAL(109,Амортизация[Амортизация за расчётный период, руб.])</f>
        <v>0</v>
      </c>
      <c r="O7" s="741"/>
      <c r="P7" s="743"/>
      <c r="Q7" s="744">
        <f>SUBTOTAL(109,Амортизация[Амортизация по 1178, руб.])</f>
        <v>0</v>
      </c>
      <c r="R7" s="744">
        <f>SUBTOTAL(109,Амортизация[Отклонение])</f>
        <v>0</v>
      </c>
    </row>
  </sheetData>
  <sheetProtection algorithmName="SHA-512" hashValue="3EwJXdF2JPxaXurP+nvUQZSgL4z10XXE83O0WwRzt3Q5yvMNqQ6OMkgTv5RMk62KcGRTLjIkuNzJ2qqIA1OmSA==" saltValue="LPveDqbEx3A6nssTGWqbvg==" spinCount="100000" sheet="1" objects="1" insertRows="0"/>
  <mergeCells count="2">
    <mergeCell ref="Q1:R1"/>
    <mergeCell ref="A2:R2"/>
  </mergeCells>
  <conditionalFormatting sqref="R4:R6">
    <cfRule type="cellIs" dxfId="74" priority="2" operator="lessThan">
      <formula>0</formula>
    </cfRule>
  </conditionalFormatting>
  <pageMargins left="0.55118110236220474" right="0.55118110236220474" top="0.59055118110236227" bottom="0.59055118110236227" header="0.31496062992125984" footer="0.31496062992125984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B46"/>
  <sheetViews>
    <sheetView topLeftCell="A28" zoomScale="85" zoomScaleNormal="85" zoomScaleSheetLayoutView="82" workbookViewId="0">
      <selection activeCell="A31" sqref="A31"/>
    </sheetView>
  </sheetViews>
  <sheetFormatPr defaultColWidth="9.140625" defaultRowHeight="15.75"/>
  <cols>
    <col min="1" max="1" width="45.7109375" style="62" customWidth="1"/>
    <col min="2" max="2" width="64" style="67" customWidth="1"/>
    <col min="3" max="16384" width="9.140625" style="65"/>
  </cols>
  <sheetData>
    <row r="1" spans="1:2" ht="21.75" customHeight="1">
      <c r="B1" s="63" t="s">
        <v>802</v>
      </c>
    </row>
    <row r="2" spans="1:2" ht="13.5" customHeight="1">
      <c r="B2" s="63"/>
    </row>
    <row r="3" spans="1:2" ht="37.5" customHeight="1">
      <c r="A3" s="869" t="s">
        <v>1148</v>
      </c>
      <c r="B3" s="870"/>
    </row>
    <row r="4" spans="1:2" ht="12" customHeight="1">
      <c r="A4" s="66"/>
      <c r="B4" s="66"/>
    </row>
    <row r="5" spans="1:2" ht="18.75" customHeight="1">
      <c r="A5" s="64" t="s">
        <v>457</v>
      </c>
      <c r="B5" s="121"/>
    </row>
    <row r="6" spans="1:2" ht="18.75" customHeight="1">
      <c r="A6" s="64" t="s">
        <v>1149</v>
      </c>
      <c r="B6" s="121"/>
    </row>
    <row r="7" spans="1:2" ht="18.75" customHeight="1">
      <c r="A7" s="61" t="s">
        <v>532</v>
      </c>
      <c r="B7" s="121"/>
    </row>
    <row r="8" spans="1:2" ht="18.75" customHeight="1">
      <c r="A8" s="64" t="s">
        <v>458</v>
      </c>
      <c r="B8" s="121"/>
    </row>
    <row r="9" spans="1:2" ht="18.75" customHeight="1">
      <c r="A9" s="64" t="s">
        <v>459</v>
      </c>
      <c r="B9" s="121"/>
    </row>
    <row r="10" spans="1:2" ht="18.75" customHeight="1">
      <c r="A10" s="456" t="s">
        <v>835</v>
      </c>
      <c r="B10" s="121"/>
    </row>
    <row r="11" spans="1:2" ht="18.75" customHeight="1">
      <c r="A11" s="456" t="s">
        <v>836</v>
      </c>
      <c r="B11" s="121"/>
    </row>
    <row r="12" spans="1:2" ht="18.75" customHeight="1">
      <c r="A12" s="456" t="s">
        <v>460</v>
      </c>
      <c r="B12" s="142"/>
    </row>
    <row r="13" spans="1:2" ht="18.75" customHeight="1">
      <c r="A13" s="456" t="s">
        <v>1066</v>
      </c>
      <c r="B13" s="142"/>
    </row>
    <row r="14" spans="1:2" ht="18.75" customHeight="1">
      <c r="A14" s="64" t="s">
        <v>461</v>
      </c>
      <c r="B14" s="121"/>
    </row>
    <row r="15" spans="1:2" ht="18.75" customHeight="1">
      <c r="A15" s="64" t="s">
        <v>1067</v>
      </c>
      <c r="B15" s="121"/>
    </row>
    <row r="16" spans="1:2" ht="19.5" customHeight="1">
      <c r="A16" s="64" t="s">
        <v>462</v>
      </c>
      <c r="B16" s="121"/>
    </row>
    <row r="17" spans="1:2" ht="19.5" customHeight="1">
      <c r="A17" s="64" t="s">
        <v>1068</v>
      </c>
      <c r="B17" s="121"/>
    </row>
    <row r="18" spans="1:2" ht="19.5" customHeight="1">
      <c r="A18" s="64" t="s">
        <v>1069</v>
      </c>
      <c r="B18" s="121"/>
    </row>
    <row r="19" spans="1:2" ht="19.5" customHeight="1">
      <c r="A19" s="64" t="s">
        <v>514</v>
      </c>
      <c r="B19" s="121"/>
    </row>
    <row r="20" spans="1:2" ht="19.5" customHeight="1">
      <c r="A20" s="64" t="s">
        <v>515</v>
      </c>
      <c r="B20" s="121"/>
    </row>
    <row r="21" spans="1:2" ht="55.15" customHeight="1">
      <c r="A21" s="64" t="s">
        <v>463</v>
      </c>
      <c r="B21" s="121"/>
    </row>
    <row r="22" spans="1:2" ht="18.75" customHeight="1">
      <c r="A22" s="64" t="s">
        <v>516</v>
      </c>
      <c r="B22" s="121"/>
    </row>
    <row r="23" spans="1:2" ht="75.75" customHeight="1">
      <c r="A23" s="64" t="s">
        <v>517</v>
      </c>
      <c r="B23" s="121"/>
    </row>
    <row r="24" spans="1:2" ht="18.75" customHeight="1">
      <c r="A24" s="868" t="s">
        <v>464</v>
      </c>
      <c r="B24" s="868"/>
    </row>
    <row r="25" spans="1:2" ht="18.75" customHeight="1">
      <c r="A25" s="64" t="s">
        <v>541</v>
      </c>
      <c r="B25" s="121"/>
    </row>
    <row r="26" spans="1:2" ht="18.75" customHeight="1">
      <c r="A26" s="64" t="s">
        <v>465</v>
      </c>
      <c r="B26" s="121"/>
    </row>
    <row r="27" spans="1:2" ht="18.75" customHeight="1">
      <c r="A27" s="868" t="s">
        <v>510</v>
      </c>
      <c r="B27" s="868"/>
    </row>
    <row r="28" spans="1:2" ht="18.75" customHeight="1">
      <c r="A28" s="64" t="s">
        <v>541</v>
      </c>
      <c r="B28" s="121"/>
    </row>
    <row r="29" spans="1:2" ht="18.75" customHeight="1">
      <c r="A29" s="64" t="s">
        <v>465</v>
      </c>
      <c r="B29" s="121"/>
    </row>
    <row r="30" spans="1:2" ht="18.75" customHeight="1">
      <c r="A30" s="64" t="s">
        <v>542</v>
      </c>
      <c r="B30" s="121"/>
    </row>
    <row r="31" spans="1:2" ht="18.75" customHeight="1">
      <c r="A31" s="64" t="s">
        <v>516</v>
      </c>
      <c r="B31" s="121"/>
    </row>
    <row r="32" spans="1:2" ht="18.75" customHeight="1">
      <c r="A32" s="868" t="s">
        <v>511</v>
      </c>
      <c r="B32" s="868"/>
    </row>
    <row r="33" spans="1:2" ht="18.75" customHeight="1">
      <c r="A33" s="64" t="s">
        <v>541</v>
      </c>
      <c r="B33" s="121"/>
    </row>
    <row r="34" spans="1:2" ht="18.75" customHeight="1">
      <c r="A34" s="64" t="s">
        <v>465</v>
      </c>
      <c r="B34" s="121"/>
    </row>
    <row r="35" spans="1:2" ht="18.75" customHeight="1">
      <c r="A35" s="64" t="s">
        <v>542</v>
      </c>
      <c r="B35" s="121"/>
    </row>
    <row r="36" spans="1:2" ht="18.75" customHeight="1">
      <c r="A36" s="64" t="s">
        <v>516</v>
      </c>
      <c r="B36" s="121"/>
    </row>
    <row r="37" spans="1:2" ht="18.75" customHeight="1">
      <c r="A37" s="868" t="s">
        <v>1070</v>
      </c>
      <c r="B37" s="868"/>
    </row>
    <row r="38" spans="1:2" ht="18.75" customHeight="1">
      <c r="A38" s="871" t="s">
        <v>512</v>
      </c>
      <c r="B38" s="871"/>
    </row>
    <row r="39" spans="1:2" ht="18.75" customHeight="1">
      <c r="A39" s="64" t="s">
        <v>543</v>
      </c>
      <c r="B39" s="121"/>
    </row>
    <row r="40" spans="1:2" ht="18.75" customHeight="1">
      <c r="A40" s="64" t="s">
        <v>544</v>
      </c>
      <c r="B40" s="121"/>
    </row>
    <row r="41" spans="1:2" ht="18.75" customHeight="1">
      <c r="A41" s="64" t="s">
        <v>545</v>
      </c>
      <c r="B41" s="121"/>
    </row>
    <row r="42" spans="1:2" ht="18.75" customHeight="1">
      <c r="A42" s="868" t="s">
        <v>513</v>
      </c>
      <c r="B42" s="868"/>
    </row>
    <row r="43" spans="1:2" ht="18.75" customHeight="1">
      <c r="A43" s="64" t="s">
        <v>546</v>
      </c>
      <c r="B43" s="121"/>
    </row>
    <row r="44" spans="1:2" ht="18.75" customHeight="1">
      <c r="A44" s="64" t="s">
        <v>545</v>
      </c>
      <c r="B44" s="121"/>
    </row>
    <row r="45" spans="1:2" ht="18.75" customHeight="1"/>
    <row r="46" spans="1:2" ht="18.75" customHeight="1"/>
  </sheetData>
  <sheetProtection algorithmName="SHA-512" hashValue="TQbqRVRZCJ/0YfvuSyStGM4KC6KkXJkJU3m84XGgjUcazGereSUqqf5nXEJR7Ug4WX5GrjmZ2xMpQDeAs8z3WQ==" saltValue="g+HJL9Pzu1tA7X7OAB0/9w==" spinCount="100000" sheet="1" objects="1"/>
  <mergeCells count="7">
    <mergeCell ref="A42:B42"/>
    <mergeCell ref="A3:B3"/>
    <mergeCell ref="A38:B38"/>
    <mergeCell ref="A24:B24"/>
    <mergeCell ref="A27:B27"/>
    <mergeCell ref="A32:B32"/>
    <mergeCell ref="A37:B37"/>
  </mergeCells>
  <pageMargins left="1.1023622047244095" right="0.31496062992125984" top="0.74803149606299213" bottom="0.74803149606299213" header="0.31496062992125984" footer="0.31496062992125984"/>
  <pageSetup paperSize="9" scale="7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41">
    <outlinePr summaryBelow="0" summaryRight="0"/>
    <pageSetUpPr autoPageBreaks="0" fitToPage="1"/>
  </sheetPr>
  <dimension ref="A1:X7"/>
  <sheetViews>
    <sheetView tabSelected="1" topLeftCell="F1" zoomScale="85" zoomScaleNormal="85" workbookViewId="0">
      <pane ySplit="3" topLeftCell="A4" activePane="bottomLeft" state="frozenSplit"/>
      <selection activeCell="H11" sqref="H11"/>
      <selection pane="bottomLeft" activeCell="P13" sqref="P13"/>
    </sheetView>
  </sheetViews>
  <sheetFormatPr defaultRowHeight="27" customHeight="1"/>
  <cols>
    <col min="1" max="1" width="10.7109375" style="640" customWidth="1"/>
    <col min="2" max="2" width="30.140625" style="642" customWidth="1"/>
    <col min="3" max="3" width="15.85546875" style="642" customWidth="1"/>
    <col min="4" max="4" width="18.5703125" style="642" customWidth="1"/>
    <col min="5" max="5" width="11.28515625" style="642" customWidth="1"/>
    <col min="6" max="6" width="11" style="642" customWidth="1"/>
    <col min="7" max="7" width="13.5703125" style="642" customWidth="1"/>
    <col min="8" max="8" width="11.7109375" style="642" bestFit="1" customWidth="1"/>
    <col min="9" max="9" width="14.85546875" style="642" customWidth="1"/>
    <col min="10" max="10" width="11.85546875" style="642" customWidth="1"/>
    <col min="11" max="13" width="14.85546875" style="642" customWidth="1"/>
    <col min="14" max="14" width="14.85546875" style="644" customWidth="1"/>
    <col min="15" max="16" width="16.140625" style="644" customWidth="1"/>
    <col min="17" max="17" width="15.140625" style="642" customWidth="1"/>
    <col min="18" max="18" width="16.140625" style="640" customWidth="1"/>
    <col min="19" max="19" width="16.140625" style="641" customWidth="1"/>
    <col min="20" max="20" width="16" style="640" bestFit="1" customWidth="1"/>
    <col min="21" max="21" width="14.85546875" style="640" customWidth="1"/>
    <col min="22" max="22" width="15.140625" style="640" customWidth="1"/>
    <col min="23" max="23" width="13.7109375" style="640" customWidth="1"/>
    <col min="24" max="24" width="12.85546875" style="640" customWidth="1"/>
    <col min="25" max="246" width="9.140625" style="640"/>
    <col min="247" max="247" width="1" style="640" customWidth="1"/>
    <col min="248" max="248" width="40.5703125" style="640" customWidth="1"/>
    <col min="249" max="250" width="14.7109375" style="640" customWidth="1"/>
    <col min="251" max="251" width="0" style="640" hidden="1" customWidth="1"/>
    <col min="252" max="254" width="13.7109375" style="640" customWidth="1"/>
    <col min="255" max="255" width="15.7109375" style="640" customWidth="1"/>
    <col min="256" max="259" width="13.7109375" style="640" customWidth="1"/>
    <col min="260" max="260" width="15" style="640" customWidth="1"/>
    <col min="261" max="261" width="13.7109375" style="640" customWidth="1"/>
    <col min="262" max="262" width="15.28515625" style="640" customWidth="1"/>
    <col min="263" max="263" width="13.85546875" style="640" bestFit="1" customWidth="1"/>
    <col min="264" max="264" width="15.5703125" style="640" bestFit="1" customWidth="1"/>
    <col min="265" max="265" width="13.85546875" style="640" bestFit="1" customWidth="1"/>
    <col min="266" max="266" width="15.5703125" style="640" bestFit="1" customWidth="1"/>
    <col min="267" max="267" width="14.140625" style="640" customWidth="1"/>
    <col min="268" max="268" width="15.28515625" style="640" customWidth="1"/>
    <col min="269" max="502" width="9.140625" style="640"/>
    <col min="503" max="503" width="1" style="640" customWidth="1"/>
    <col min="504" max="504" width="40.5703125" style="640" customWidth="1"/>
    <col min="505" max="506" width="14.7109375" style="640" customWidth="1"/>
    <col min="507" max="507" width="0" style="640" hidden="1" customWidth="1"/>
    <col min="508" max="510" width="13.7109375" style="640" customWidth="1"/>
    <col min="511" max="511" width="15.7109375" style="640" customWidth="1"/>
    <col min="512" max="515" width="13.7109375" style="640" customWidth="1"/>
    <col min="516" max="516" width="15" style="640" customWidth="1"/>
    <col min="517" max="517" width="13.7109375" style="640" customWidth="1"/>
    <col min="518" max="518" width="15.28515625" style="640" customWidth="1"/>
    <col min="519" max="519" width="13.85546875" style="640" bestFit="1" customWidth="1"/>
    <col min="520" max="520" width="15.5703125" style="640" bestFit="1" customWidth="1"/>
    <col min="521" max="521" width="13.85546875" style="640" bestFit="1" customWidth="1"/>
    <col min="522" max="522" width="15.5703125" style="640" bestFit="1" customWidth="1"/>
    <col min="523" max="523" width="14.140625" style="640" customWidth="1"/>
    <col min="524" max="524" width="15.28515625" style="640" customWidth="1"/>
    <col min="525" max="758" width="9.140625" style="640"/>
    <col min="759" max="759" width="1" style="640" customWidth="1"/>
    <col min="760" max="760" width="40.5703125" style="640" customWidth="1"/>
    <col min="761" max="762" width="14.7109375" style="640" customWidth="1"/>
    <col min="763" max="763" width="0" style="640" hidden="1" customWidth="1"/>
    <col min="764" max="766" width="13.7109375" style="640" customWidth="1"/>
    <col min="767" max="767" width="15.7109375" style="640" customWidth="1"/>
    <col min="768" max="771" width="13.7109375" style="640" customWidth="1"/>
    <col min="772" max="772" width="15" style="640" customWidth="1"/>
    <col min="773" max="773" width="13.7109375" style="640" customWidth="1"/>
    <col min="774" max="774" width="15.28515625" style="640" customWidth="1"/>
    <col min="775" max="775" width="13.85546875" style="640" bestFit="1" customWidth="1"/>
    <col min="776" max="776" width="15.5703125" style="640" bestFit="1" customWidth="1"/>
    <col min="777" max="777" width="13.85546875" style="640" bestFit="1" customWidth="1"/>
    <col min="778" max="778" width="15.5703125" style="640" bestFit="1" customWidth="1"/>
    <col min="779" max="779" width="14.140625" style="640" customWidth="1"/>
    <col min="780" max="780" width="15.28515625" style="640" customWidth="1"/>
    <col min="781" max="1014" width="9.140625" style="640"/>
    <col min="1015" max="1015" width="1" style="640" customWidth="1"/>
    <col min="1016" max="1016" width="40.5703125" style="640" customWidth="1"/>
    <col min="1017" max="1018" width="14.7109375" style="640" customWidth="1"/>
    <col min="1019" max="1019" width="0" style="640" hidden="1" customWidth="1"/>
    <col min="1020" max="1022" width="13.7109375" style="640" customWidth="1"/>
    <col min="1023" max="1023" width="15.7109375" style="640" customWidth="1"/>
    <col min="1024" max="1027" width="13.7109375" style="640" customWidth="1"/>
    <col min="1028" max="1028" width="15" style="640" customWidth="1"/>
    <col min="1029" max="1029" width="13.7109375" style="640" customWidth="1"/>
    <col min="1030" max="1030" width="15.28515625" style="640" customWidth="1"/>
    <col min="1031" max="1031" width="13.85546875" style="640" bestFit="1" customWidth="1"/>
    <col min="1032" max="1032" width="15.5703125" style="640" bestFit="1" customWidth="1"/>
    <col min="1033" max="1033" width="13.85546875" style="640" bestFit="1" customWidth="1"/>
    <col min="1034" max="1034" width="15.5703125" style="640" bestFit="1" customWidth="1"/>
    <col min="1035" max="1035" width="14.140625" style="640" customWidth="1"/>
    <col min="1036" max="1036" width="15.28515625" style="640" customWidth="1"/>
    <col min="1037" max="1270" width="9.140625" style="640"/>
    <col min="1271" max="1271" width="1" style="640" customWidth="1"/>
    <col min="1272" max="1272" width="40.5703125" style="640" customWidth="1"/>
    <col min="1273" max="1274" width="14.7109375" style="640" customWidth="1"/>
    <col min="1275" max="1275" width="0" style="640" hidden="1" customWidth="1"/>
    <col min="1276" max="1278" width="13.7109375" style="640" customWidth="1"/>
    <col min="1279" max="1279" width="15.7109375" style="640" customWidth="1"/>
    <col min="1280" max="1283" width="13.7109375" style="640" customWidth="1"/>
    <col min="1284" max="1284" width="15" style="640" customWidth="1"/>
    <col min="1285" max="1285" width="13.7109375" style="640" customWidth="1"/>
    <col min="1286" max="1286" width="15.28515625" style="640" customWidth="1"/>
    <col min="1287" max="1287" width="13.85546875" style="640" bestFit="1" customWidth="1"/>
    <col min="1288" max="1288" width="15.5703125" style="640" bestFit="1" customWidth="1"/>
    <col min="1289" max="1289" width="13.85546875" style="640" bestFit="1" customWidth="1"/>
    <col min="1290" max="1290" width="15.5703125" style="640" bestFit="1" customWidth="1"/>
    <col min="1291" max="1291" width="14.140625" style="640" customWidth="1"/>
    <col min="1292" max="1292" width="15.28515625" style="640" customWidth="1"/>
    <col min="1293" max="1526" width="9.140625" style="640"/>
    <col min="1527" max="1527" width="1" style="640" customWidth="1"/>
    <col min="1528" max="1528" width="40.5703125" style="640" customWidth="1"/>
    <col min="1529" max="1530" width="14.7109375" style="640" customWidth="1"/>
    <col min="1531" max="1531" width="0" style="640" hidden="1" customWidth="1"/>
    <col min="1532" max="1534" width="13.7109375" style="640" customWidth="1"/>
    <col min="1535" max="1535" width="15.7109375" style="640" customWidth="1"/>
    <col min="1536" max="1539" width="13.7109375" style="640" customWidth="1"/>
    <col min="1540" max="1540" width="15" style="640" customWidth="1"/>
    <col min="1541" max="1541" width="13.7109375" style="640" customWidth="1"/>
    <col min="1542" max="1542" width="15.28515625" style="640" customWidth="1"/>
    <col min="1543" max="1543" width="13.85546875" style="640" bestFit="1" customWidth="1"/>
    <col min="1544" max="1544" width="15.5703125" style="640" bestFit="1" customWidth="1"/>
    <col min="1545" max="1545" width="13.85546875" style="640" bestFit="1" customWidth="1"/>
    <col min="1546" max="1546" width="15.5703125" style="640" bestFit="1" customWidth="1"/>
    <col min="1547" max="1547" width="14.140625" style="640" customWidth="1"/>
    <col min="1548" max="1548" width="15.28515625" style="640" customWidth="1"/>
    <col min="1549" max="1782" width="9.140625" style="640"/>
    <col min="1783" max="1783" width="1" style="640" customWidth="1"/>
    <col min="1784" max="1784" width="40.5703125" style="640" customWidth="1"/>
    <col min="1785" max="1786" width="14.7109375" style="640" customWidth="1"/>
    <col min="1787" max="1787" width="0" style="640" hidden="1" customWidth="1"/>
    <col min="1788" max="1790" width="13.7109375" style="640" customWidth="1"/>
    <col min="1791" max="1791" width="15.7109375" style="640" customWidth="1"/>
    <col min="1792" max="1795" width="13.7109375" style="640" customWidth="1"/>
    <col min="1796" max="1796" width="15" style="640" customWidth="1"/>
    <col min="1797" max="1797" width="13.7109375" style="640" customWidth="1"/>
    <col min="1798" max="1798" width="15.28515625" style="640" customWidth="1"/>
    <col min="1799" max="1799" width="13.85546875" style="640" bestFit="1" customWidth="1"/>
    <col min="1800" max="1800" width="15.5703125" style="640" bestFit="1" customWidth="1"/>
    <col min="1801" max="1801" width="13.85546875" style="640" bestFit="1" customWidth="1"/>
    <col min="1802" max="1802" width="15.5703125" style="640" bestFit="1" customWidth="1"/>
    <col min="1803" max="1803" width="14.140625" style="640" customWidth="1"/>
    <col min="1804" max="1804" width="15.28515625" style="640" customWidth="1"/>
    <col min="1805" max="2038" width="9.140625" style="640"/>
    <col min="2039" max="2039" width="1" style="640" customWidth="1"/>
    <col min="2040" max="2040" width="40.5703125" style="640" customWidth="1"/>
    <col min="2041" max="2042" width="14.7109375" style="640" customWidth="1"/>
    <col min="2043" max="2043" width="0" style="640" hidden="1" customWidth="1"/>
    <col min="2044" max="2046" width="13.7109375" style="640" customWidth="1"/>
    <col min="2047" max="2047" width="15.7109375" style="640" customWidth="1"/>
    <col min="2048" max="2051" width="13.7109375" style="640" customWidth="1"/>
    <col min="2052" max="2052" width="15" style="640" customWidth="1"/>
    <col min="2053" max="2053" width="13.7109375" style="640" customWidth="1"/>
    <col min="2054" max="2054" width="15.28515625" style="640" customWidth="1"/>
    <col min="2055" max="2055" width="13.85546875" style="640" bestFit="1" customWidth="1"/>
    <col min="2056" max="2056" width="15.5703125" style="640" bestFit="1" customWidth="1"/>
    <col min="2057" max="2057" width="13.85546875" style="640" bestFit="1" customWidth="1"/>
    <col min="2058" max="2058" width="15.5703125" style="640" bestFit="1" customWidth="1"/>
    <col min="2059" max="2059" width="14.140625" style="640" customWidth="1"/>
    <col min="2060" max="2060" width="15.28515625" style="640" customWidth="1"/>
    <col min="2061" max="2294" width="9.140625" style="640"/>
    <col min="2295" max="2295" width="1" style="640" customWidth="1"/>
    <col min="2296" max="2296" width="40.5703125" style="640" customWidth="1"/>
    <col min="2297" max="2298" width="14.7109375" style="640" customWidth="1"/>
    <col min="2299" max="2299" width="0" style="640" hidden="1" customWidth="1"/>
    <col min="2300" max="2302" width="13.7109375" style="640" customWidth="1"/>
    <col min="2303" max="2303" width="15.7109375" style="640" customWidth="1"/>
    <col min="2304" max="2307" width="13.7109375" style="640" customWidth="1"/>
    <col min="2308" max="2308" width="15" style="640" customWidth="1"/>
    <col min="2309" max="2309" width="13.7109375" style="640" customWidth="1"/>
    <col min="2310" max="2310" width="15.28515625" style="640" customWidth="1"/>
    <col min="2311" max="2311" width="13.85546875" style="640" bestFit="1" customWidth="1"/>
    <col min="2312" max="2312" width="15.5703125" style="640" bestFit="1" customWidth="1"/>
    <col min="2313" max="2313" width="13.85546875" style="640" bestFit="1" customWidth="1"/>
    <col min="2314" max="2314" width="15.5703125" style="640" bestFit="1" customWidth="1"/>
    <col min="2315" max="2315" width="14.140625" style="640" customWidth="1"/>
    <col min="2316" max="2316" width="15.28515625" style="640" customWidth="1"/>
    <col min="2317" max="2550" width="9.140625" style="640"/>
    <col min="2551" max="2551" width="1" style="640" customWidth="1"/>
    <col min="2552" max="2552" width="40.5703125" style="640" customWidth="1"/>
    <col min="2553" max="2554" width="14.7109375" style="640" customWidth="1"/>
    <col min="2555" max="2555" width="0" style="640" hidden="1" customWidth="1"/>
    <col min="2556" max="2558" width="13.7109375" style="640" customWidth="1"/>
    <col min="2559" max="2559" width="15.7109375" style="640" customWidth="1"/>
    <col min="2560" max="2563" width="13.7109375" style="640" customWidth="1"/>
    <col min="2564" max="2564" width="15" style="640" customWidth="1"/>
    <col min="2565" max="2565" width="13.7109375" style="640" customWidth="1"/>
    <col min="2566" max="2566" width="15.28515625" style="640" customWidth="1"/>
    <col min="2567" max="2567" width="13.85546875" style="640" bestFit="1" customWidth="1"/>
    <col min="2568" max="2568" width="15.5703125" style="640" bestFit="1" customWidth="1"/>
    <col min="2569" max="2569" width="13.85546875" style="640" bestFit="1" customWidth="1"/>
    <col min="2570" max="2570" width="15.5703125" style="640" bestFit="1" customWidth="1"/>
    <col min="2571" max="2571" width="14.140625" style="640" customWidth="1"/>
    <col min="2572" max="2572" width="15.28515625" style="640" customWidth="1"/>
    <col min="2573" max="2806" width="9.140625" style="640"/>
    <col min="2807" max="2807" width="1" style="640" customWidth="1"/>
    <col min="2808" max="2808" width="40.5703125" style="640" customWidth="1"/>
    <col min="2809" max="2810" width="14.7109375" style="640" customWidth="1"/>
    <col min="2811" max="2811" width="0" style="640" hidden="1" customWidth="1"/>
    <col min="2812" max="2814" width="13.7109375" style="640" customWidth="1"/>
    <col min="2815" max="2815" width="15.7109375" style="640" customWidth="1"/>
    <col min="2816" max="2819" width="13.7109375" style="640" customWidth="1"/>
    <col min="2820" max="2820" width="15" style="640" customWidth="1"/>
    <col min="2821" max="2821" width="13.7109375" style="640" customWidth="1"/>
    <col min="2822" max="2822" width="15.28515625" style="640" customWidth="1"/>
    <col min="2823" max="2823" width="13.85546875" style="640" bestFit="1" customWidth="1"/>
    <col min="2824" max="2824" width="15.5703125" style="640" bestFit="1" customWidth="1"/>
    <col min="2825" max="2825" width="13.85546875" style="640" bestFit="1" customWidth="1"/>
    <col min="2826" max="2826" width="15.5703125" style="640" bestFit="1" customWidth="1"/>
    <col min="2827" max="2827" width="14.140625" style="640" customWidth="1"/>
    <col min="2828" max="2828" width="15.28515625" style="640" customWidth="1"/>
    <col min="2829" max="3062" width="9.140625" style="640"/>
    <col min="3063" max="3063" width="1" style="640" customWidth="1"/>
    <col min="3064" max="3064" width="40.5703125" style="640" customWidth="1"/>
    <col min="3065" max="3066" width="14.7109375" style="640" customWidth="1"/>
    <col min="3067" max="3067" width="0" style="640" hidden="1" customWidth="1"/>
    <col min="3068" max="3070" width="13.7109375" style="640" customWidth="1"/>
    <col min="3071" max="3071" width="15.7109375" style="640" customWidth="1"/>
    <col min="3072" max="3075" width="13.7109375" style="640" customWidth="1"/>
    <col min="3076" max="3076" width="15" style="640" customWidth="1"/>
    <col min="3077" max="3077" width="13.7109375" style="640" customWidth="1"/>
    <col min="3078" max="3078" width="15.28515625" style="640" customWidth="1"/>
    <col min="3079" max="3079" width="13.85546875" style="640" bestFit="1" customWidth="1"/>
    <col min="3080" max="3080" width="15.5703125" style="640" bestFit="1" customWidth="1"/>
    <col min="3081" max="3081" width="13.85546875" style="640" bestFit="1" customWidth="1"/>
    <col min="3082" max="3082" width="15.5703125" style="640" bestFit="1" customWidth="1"/>
    <col min="3083" max="3083" width="14.140625" style="640" customWidth="1"/>
    <col min="3084" max="3084" width="15.28515625" style="640" customWidth="1"/>
    <col min="3085" max="3318" width="9.140625" style="640"/>
    <col min="3319" max="3319" width="1" style="640" customWidth="1"/>
    <col min="3320" max="3320" width="40.5703125" style="640" customWidth="1"/>
    <col min="3321" max="3322" width="14.7109375" style="640" customWidth="1"/>
    <col min="3323" max="3323" width="0" style="640" hidden="1" customWidth="1"/>
    <col min="3324" max="3326" width="13.7109375" style="640" customWidth="1"/>
    <col min="3327" max="3327" width="15.7109375" style="640" customWidth="1"/>
    <col min="3328" max="3331" width="13.7109375" style="640" customWidth="1"/>
    <col min="3332" max="3332" width="15" style="640" customWidth="1"/>
    <col min="3333" max="3333" width="13.7109375" style="640" customWidth="1"/>
    <col min="3334" max="3334" width="15.28515625" style="640" customWidth="1"/>
    <col min="3335" max="3335" width="13.85546875" style="640" bestFit="1" customWidth="1"/>
    <col min="3336" max="3336" width="15.5703125" style="640" bestFit="1" customWidth="1"/>
    <col min="3337" max="3337" width="13.85546875" style="640" bestFit="1" customWidth="1"/>
    <col min="3338" max="3338" width="15.5703125" style="640" bestFit="1" customWidth="1"/>
    <col min="3339" max="3339" width="14.140625" style="640" customWidth="1"/>
    <col min="3340" max="3340" width="15.28515625" style="640" customWidth="1"/>
    <col min="3341" max="3574" width="9.140625" style="640"/>
    <col min="3575" max="3575" width="1" style="640" customWidth="1"/>
    <col min="3576" max="3576" width="40.5703125" style="640" customWidth="1"/>
    <col min="3577" max="3578" width="14.7109375" style="640" customWidth="1"/>
    <col min="3579" max="3579" width="0" style="640" hidden="1" customWidth="1"/>
    <col min="3580" max="3582" width="13.7109375" style="640" customWidth="1"/>
    <col min="3583" max="3583" width="15.7109375" style="640" customWidth="1"/>
    <col min="3584" max="3587" width="13.7109375" style="640" customWidth="1"/>
    <col min="3588" max="3588" width="15" style="640" customWidth="1"/>
    <col min="3589" max="3589" width="13.7109375" style="640" customWidth="1"/>
    <col min="3590" max="3590" width="15.28515625" style="640" customWidth="1"/>
    <col min="3591" max="3591" width="13.85546875" style="640" bestFit="1" customWidth="1"/>
    <col min="3592" max="3592" width="15.5703125" style="640" bestFit="1" customWidth="1"/>
    <col min="3593" max="3593" width="13.85546875" style="640" bestFit="1" customWidth="1"/>
    <col min="3594" max="3594" width="15.5703125" style="640" bestFit="1" customWidth="1"/>
    <col min="3595" max="3595" width="14.140625" style="640" customWidth="1"/>
    <col min="3596" max="3596" width="15.28515625" style="640" customWidth="1"/>
    <col min="3597" max="3830" width="9.140625" style="640"/>
    <col min="3831" max="3831" width="1" style="640" customWidth="1"/>
    <col min="3832" max="3832" width="40.5703125" style="640" customWidth="1"/>
    <col min="3833" max="3834" width="14.7109375" style="640" customWidth="1"/>
    <col min="3835" max="3835" width="0" style="640" hidden="1" customWidth="1"/>
    <col min="3836" max="3838" width="13.7109375" style="640" customWidth="1"/>
    <col min="3839" max="3839" width="15.7109375" style="640" customWidth="1"/>
    <col min="3840" max="3843" width="13.7109375" style="640" customWidth="1"/>
    <col min="3844" max="3844" width="15" style="640" customWidth="1"/>
    <col min="3845" max="3845" width="13.7109375" style="640" customWidth="1"/>
    <col min="3846" max="3846" width="15.28515625" style="640" customWidth="1"/>
    <col min="3847" max="3847" width="13.85546875" style="640" bestFit="1" customWidth="1"/>
    <col min="3848" max="3848" width="15.5703125" style="640" bestFit="1" customWidth="1"/>
    <col min="3849" max="3849" width="13.85546875" style="640" bestFit="1" customWidth="1"/>
    <col min="3850" max="3850" width="15.5703125" style="640" bestFit="1" customWidth="1"/>
    <col min="3851" max="3851" width="14.140625" style="640" customWidth="1"/>
    <col min="3852" max="3852" width="15.28515625" style="640" customWidth="1"/>
    <col min="3853" max="4086" width="9.140625" style="640"/>
    <col min="4087" max="4087" width="1" style="640" customWidth="1"/>
    <col min="4088" max="4088" width="40.5703125" style="640" customWidth="1"/>
    <col min="4089" max="4090" width="14.7109375" style="640" customWidth="1"/>
    <col min="4091" max="4091" width="0" style="640" hidden="1" customWidth="1"/>
    <col min="4092" max="4094" width="13.7109375" style="640" customWidth="1"/>
    <col min="4095" max="4095" width="15.7109375" style="640" customWidth="1"/>
    <col min="4096" max="4099" width="13.7109375" style="640" customWidth="1"/>
    <col min="4100" max="4100" width="15" style="640" customWidth="1"/>
    <col min="4101" max="4101" width="13.7109375" style="640" customWidth="1"/>
    <col min="4102" max="4102" width="15.28515625" style="640" customWidth="1"/>
    <col min="4103" max="4103" width="13.85546875" style="640" bestFit="1" customWidth="1"/>
    <col min="4104" max="4104" width="15.5703125" style="640" bestFit="1" customWidth="1"/>
    <col min="4105" max="4105" width="13.85546875" style="640" bestFit="1" customWidth="1"/>
    <col min="4106" max="4106" width="15.5703125" style="640" bestFit="1" customWidth="1"/>
    <col min="4107" max="4107" width="14.140625" style="640" customWidth="1"/>
    <col min="4108" max="4108" width="15.28515625" style="640" customWidth="1"/>
    <col min="4109" max="4342" width="9.140625" style="640"/>
    <col min="4343" max="4343" width="1" style="640" customWidth="1"/>
    <col min="4344" max="4344" width="40.5703125" style="640" customWidth="1"/>
    <col min="4345" max="4346" width="14.7109375" style="640" customWidth="1"/>
    <col min="4347" max="4347" width="0" style="640" hidden="1" customWidth="1"/>
    <col min="4348" max="4350" width="13.7109375" style="640" customWidth="1"/>
    <col min="4351" max="4351" width="15.7109375" style="640" customWidth="1"/>
    <col min="4352" max="4355" width="13.7109375" style="640" customWidth="1"/>
    <col min="4356" max="4356" width="15" style="640" customWidth="1"/>
    <col min="4357" max="4357" width="13.7109375" style="640" customWidth="1"/>
    <col min="4358" max="4358" width="15.28515625" style="640" customWidth="1"/>
    <col min="4359" max="4359" width="13.85546875" style="640" bestFit="1" customWidth="1"/>
    <col min="4360" max="4360" width="15.5703125" style="640" bestFit="1" customWidth="1"/>
    <col min="4361" max="4361" width="13.85546875" style="640" bestFit="1" customWidth="1"/>
    <col min="4362" max="4362" width="15.5703125" style="640" bestFit="1" customWidth="1"/>
    <col min="4363" max="4363" width="14.140625" style="640" customWidth="1"/>
    <col min="4364" max="4364" width="15.28515625" style="640" customWidth="1"/>
    <col min="4365" max="4598" width="9.140625" style="640"/>
    <col min="4599" max="4599" width="1" style="640" customWidth="1"/>
    <col min="4600" max="4600" width="40.5703125" style="640" customWidth="1"/>
    <col min="4601" max="4602" width="14.7109375" style="640" customWidth="1"/>
    <col min="4603" max="4603" width="0" style="640" hidden="1" customWidth="1"/>
    <col min="4604" max="4606" width="13.7109375" style="640" customWidth="1"/>
    <col min="4607" max="4607" width="15.7109375" style="640" customWidth="1"/>
    <col min="4608" max="4611" width="13.7109375" style="640" customWidth="1"/>
    <col min="4612" max="4612" width="15" style="640" customWidth="1"/>
    <col min="4613" max="4613" width="13.7109375" style="640" customWidth="1"/>
    <col min="4614" max="4614" width="15.28515625" style="640" customWidth="1"/>
    <col min="4615" max="4615" width="13.85546875" style="640" bestFit="1" customWidth="1"/>
    <col min="4616" max="4616" width="15.5703125" style="640" bestFit="1" customWidth="1"/>
    <col min="4617" max="4617" width="13.85546875" style="640" bestFit="1" customWidth="1"/>
    <col min="4618" max="4618" width="15.5703125" style="640" bestFit="1" customWidth="1"/>
    <col min="4619" max="4619" width="14.140625" style="640" customWidth="1"/>
    <col min="4620" max="4620" width="15.28515625" style="640" customWidth="1"/>
    <col min="4621" max="4854" width="9.140625" style="640"/>
    <col min="4855" max="4855" width="1" style="640" customWidth="1"/>
    <col min="4856" max="4856" width="40.5703125" style="640" customWidth="1"/>
    <col min="4857" max="4858" width="14.7109375" style="640" customWidth="1"/>
    <col min="4859" max="4859" width="0" style="640" hidden="1" customWidth="1"/>
    <col min="4860" max="4862" width="13.7109375" style="640" customWidth="1"/>
    <col min="4863" max="4863" width="15.7109375" style="640" customWidth="1"/>
    <col min="4864" max="4867" width="13.7109375" style="640" customWidth="1"/>
    <col min="4868" max="4868" width="15" style="640" customWidth="1"/>
    <col min="4869" max="4869" width="13.7109375" style="640" customWidth="1"/>
    <col min="4870" max="4870" width="15.28515625" style="640" customWidth="1"/>
    <col min="4871" max="4871" width="13.85546875" style="640" bestFit="1" customWidth="1"/>
    <col min="4872" max="4872" width="15.5703125" style="640" bestFit="1" customWidth="1"/>
    <col min="4873" max="4873" width="13.85546875" style="640" bestFit="1" customWidth="1"/>
    <col min="4874" max="4874" width="15.5703125" style="640" bestFit="1" customWidth="1"/>
    <col min="4875" max="4875" width="14.140625" style="640" customWidth="1"/>
    <col min="4876" max="4876" width="15.28515625" style="640" customWidth="1"/>
    <col min="4877" max="5110" width="9.140625" style="640"/>
    <col min="5111" max="5111" width="1" style="640" customWidth="1"/>
    <col min="5112" max="5112" width="40.5703125" style="640" customWidth="1"/>
    <col min="5113" max="5114" width="14.7109375" style="640" customWidth="1"/>
    <col min="5115" max="5115" width="0" style="640" hidden="1" customWidth="1"/>
    <col min="5116" max="5118" width="13.7109375" style="640" customWidth="1"/>
    <col min="5119" max="5119" width="15.7109375" style="640" customWidth="1"/>
    <col min="5120" max="5123" width="13.7109375" style="640" customWidth="1"/>
    <col min="5124" max="5124" width="15" style="640" customWidth="1"/>
    <col min="5125" max="5125" width="13.7109375" style="640" customWidth="1"/>
    <col min="5126" max="5126" width="15.28515625" style="640" customWidth="1"/>
    <col min="5127" max="5127" width="13.85546875" style="640" bestFit="1" customWidth="1"/>
    <col min="5128" max="5128" width="15.5703125" style="640" bestFit="1" customWidth="1"/>
    <col min="5129" max="5129" width="13.85546875" style="640" bestFit="1" customWidth="1"/>
    <col min="5130" max="5130" width="15.5703125" style="640" bestFit="1" customWidth="1"/>
    <col min="5131" max="5131" width="14.140625" style="640" customWidth="1"/>
    <col min="5132" max="5132" width="15.28515625" style="640" customWidth="1"/>
    <col min="5133" max="5366" width="9.140625" style="640"/>
    <col min="5367" max="5367" width="1" style="640" customWidth="1"/>
    <col min="5368" max="5368" width="40.5703125" style="640" customWidth="1"/>
    <col min="5369" max="5370" width="14.7109375" style="640" customWidth="1"/>
    <col min="5371" max="5371" width="0" style="640" hidden="1" customWidth="1"/>
    <col min="5372" max="5374" width="13.7109375" style="640" customWidth="1"/>
    <col min="5375" max="5375" width="15.7109375" style="640" customWidth="1"/>
    <col min="5376" max="5379" width="13.7109375" style="640" customWidth="1"/>
    <col min="5380" max="5380" width="15" style="640" customWidth="1"/>
    <col min="5381" max="5381" width="13.7109375" style="640" customWidth="1"/>
    <col min="5382" max="5382" width="15.28515625" style="640" customWidth="1"/>
    <col min="5383" max="5383" width="13.85546875" style="640" bestFit="1" customWidth="1"/>
    <col min="5384" max="5384" width="15.5703125" style="640" bestFit="1" customWidth="1"/>
    <col min="5385" max="5385" width="13.85546875" style="640" bestFit="1" customWidth="1"/>
    <col min="5386" max="5386" width="15.5703125" style="640" bestFit="1" customWidth="1"/>
    <col min="5387" max="5387" width="14.140625" style="640" customWidth="1"/>
    <col min="5388" max="5388" width="15.28515625" style="640" customWidth="1"/>
    <col min="5389" max="5622" width="9.140625" style="640"/>
    <col min="5623" max="5623" width="1" style="640" customWidth="1"/>
    <col min="5624" max="5624" width="40.5703125" style="640" customWidth="1"/>
    <col min="5625" max="5626" width="14.7109375" style="640" customWidth="1"/>
    <col min="5627" max="5627" width="0" style="640" hidden="1" customWidth="1"/>
    <col min="5628" max="5630" width="13.7109375" style="640" customWidth="1"/>
    <col min="5631" max="5631" width="15.7109375" style="640" customWidth="1"/>
    <col min="5632" max="5635" width="13.7109375" style="640" customWidth="1"/>
    <col min="5636" max="5636" width="15" style="640" customWidth="1"/>
    <col min="5637" max="5637" width="13.7109375" style="640" customWidth="1"/>
    <col min="5638" max="5638" width="15.28515625" style="640" customWidth="1"/>
    <col min="5639" max="5639" width="13.85546875" style="640" bestFit="1" customWidth="1"/>
    <col min="5640" max="5640" width="15.5703125" style="640" bestFit="1" customWidth="1"/>
    <col min="5641" max="5641" width="13.85546875" style="640" bestFit="1" customWidth="1"/>
    <col min="5642" max="5642" width="15.5703125" style="640" bestFit="1" customWidth="1"/>
    <col min="5643" max="5643" width="14.140625" style="640" customWidth="1"/>
    <col min="5644" max="5644" width="15.28515625" style="640" customWidth="1"/>
    <col min="5645" max="5878" width="9.140625" style="640"/>
    <col min="5879" max="5879" width="1" style="640" customWidth="1"/>
    <col min="5880" max="5880" width="40.5703125" style="640" customWidth="1"/>
    <col min="5881" max="5882" width="14.7109375" style="640" customWidth="1"/>
    <col min="5883" max="5883" width="0" style="640" hidden="1" customWidth="1"/>
    <col min="5884" max="5886" width="13.7109375" style="640" customWidth="1"/>
    <col min="5887" max="5887" width="15.7109375" style="640" customWidth="1"/>
    <col min="5888" max="5891" width="13.7109375" style="640" customWidth="1"/>
    <col min="5892" max="5892" width="15" style="640" customWidth="1"/>
    <col min="5893" max="5893" width="13.7109375" style="640" customWidth="1"/>
    <col min="5894" max="5894" width="15.28515625" style="640" customWidth="1"/>
    <col min="5895" max="5895" width="13.85546875" style="640" bestFit="1" customWidth="1"/>
    <col min="5896" max="5896" width="15.5703125" style="640" bestFit="1" customWidth="1"/>
    <col min="5897" max="5897" width="13.85546875" style="640" bestFit="1" customWidth="1"/>
    <col min="5898" max="5898" width="15.5703125" style="640" bestFit="1" customWidth="1"/>
    <col min="5899" max="5899" width="14.140625" style="640" customWidth="1"/>
    <col min="5900" max="5900" width="15.28515625" style="640" customWidth="1"/>
    <col min="5901" max="6134" width="9.140625" style="640"/>
    <col min="6135" max="6135" width="1" style="640" customWidth="1"/>
    <col min="6136" max="6136" width="40.5703125" style="640" customWidth="1"/>
    <col min="6137" max="6138" width="14.7109375" style="640" customWidth="1"/>
    <col min="6139" max="6139" width="0" style="640" hidden="1" customWidth="1"/>
    <col min="6140" max="6142" width="13.7109375" style="640" customWidth="1"/>
    <col min="6143" max="6143" width="15.7109375" style="640" customWidth="1"/>
    <col min="6144" max="6147" width="13.7109375" style="640" customWidth="1"/>
    <col min="6148" max="6148" width="15" style="640" customWidth="1"/>
    <col min="6149" max="6149" width="13.7109375" style="640" customWidth="1"/>
    <col min="6150" max="6150" width="15.28515625" style="640" customWidth="1"/>
    <col min="6151" max="6151" width="13.85546875" style="640" bestFit="1" customWidth="1"/>
    <col min="6152" max="6152" width="15.5703125" style="640" bestFit="1" customWidth="1"/>
    <col min="6153" max="6153" width="13.85546875" style="640" bestFit="1" customWidth="1"/>
    <col min="6154" max="6154" width="15.5703125" style="640" bestFit="1" customWidth="1"/>
    <col min="6155" max="6155" width="14.140625" style="640" customWidth="1"/>
    <col min="6156" max="6156" width="15.28515625" style="640" customWidth="1"/>
    <col min="6157" max="6390" width="9.140625" style="640"/>
    <col min="6391" max="6391" width="1" style="640" customWidth="1"/>
    <col min="6392" max="6392" width="40.5703125" style="640" customWidth="1"/>
    <col min="6393" max="6394" width="14.7109375" style="640" customWidth="1"/>
    <col min="6395" max="6395" width="0" style="640" hidden="1" customWidth="1"/>
    <col min="6396" max="6398" width="13.7109375" style="640" customWidth="1"/>
    <col min="6399" max="6399" width="15.7109375" style="640" customWidth="1"/>
    <col min="6400" max="6403" width="13.7109375" style="640" customWidth="1"/>
    <col min="6404" max="6404" width="15" style="640" customWidth="1"/>
    <col min="6405" max="6405" width="13.7109375" style="640" customWidth="1"/>
    <col min="6406" max="6406" width="15.28515625" style="640" customWidth="1"/>
    <col min="6407" max="6407" width="13.85546875" style="640" bestFit="1" customWidth="1"/>
    <col min="6408" max="6408" width="15.5703125" style="640" bestFit="1" customWidth="1"/>
    <col min="6409" max="6409" width="13.85546875" style="640" bestFit="1" customWidth="1"/>
    <col min="6410" max="6410" width="15.5703125" style="640" bestFit="1" customWidth="1"/>
    <col min="6411" max="6411" width="14.140625" style="640" customWidth="1"/>
    <col min="6412" max="6412" width="15.28515625" style="640" customWidth="1"/>
    <col min="6413" max="6646" width="9.140625" style="640"/>
    <col min="6647" max="6647" width="1" style="640" customWidth="1"/>
    <col min="6648" max="6648" width="40.5703125" style="640" customWidth="1"/>
    <col min="6649" max="6650" width="14.7109375" style="640" customWidth="1"/>
    <col min="6651" max="6651" width="0" style="640" hidden="1" customWidth="1"/>
    <col min="6652" max="6654" width="13.7109375" style="640" customWidth="1"/>
    <col min="6655" max="6655" width="15.7109375" style="640" customWidth="1"/>
    <col min="6656" max="6659" width="13.7109375" style="640" customWidth="1"/>
    <col min="6660" max="6660" width="15" style="640" customWidth="1"/>
    <col min="6661" max="6661" width="13.7109375" style="640" customWidth="1"/>
    <col min="6662" max="6662" width="15.28515625" style="640" customWidth="1"/>
    <col min="6663" max="6663" width="13.85546875" style="640" bestFit="1" customWidth="1"/>
    <col min="6664" max="6664" width="15.5703125" style="640" bestFit="1" customWidth="1"/>
    <col min="6665" max="6665" width="13.85546875" style="640" bestFit="1" customWidth="1"/>
    <col min="6666" max="6666" width="15.5703125" style="640" bestFit="1" customWidth="1"/>
    <col min="6667" max="6667" width="14.140625" style="640" customWidth="1"/>
    <col min="6668" max="6668" width="15.28515625" style="640" customWidth="1"/>
    <col min="6669" max="6902" width="9.140625" style="640"/>
    <col min="6903" max="6903" width="1" style="640" customWidth="1"/>
    <col min="6904" max="6904" width="40.5703125" style="640" customWidth="1"/>
    <col min="6905" max="6906" width="14.7109375" style="640" customWidth="1"/>
    <col min="6907" max="6907" width="0" style="640" hidden="1" customWidth="1"/>
    <col min="6908" max="6910" width="13.7109375" style="640" customWidth="1"/>
    <col min="6911" max="6911" width="15.7109375" style="640" customWidth="1"/>
    <col min="6912" max="6915" width="13.7109375" style="640" customWidth="1"/>
    <col min="6916" max="6916" width="15" style="640" customWidth="1"/>
    <col min="6917" max="6917" width="13.7109375" style="640" customWidth="1"/>
    <col min="6918" max="6918" width="15.28515625" style="640" customWidth="1"/>
    <col min="6919" max="6919" width="13.85546875" style="640" bestFit="1" customWidth="1"/>
    <col min="6920" max="6920" width="15.5703125" style="640" bestFit="1" customWidth="1"/>
    <col min="6921" max="6921" width="13.85546875" style="640" bestFit="1" customWidth="1"/>
    <col min="6922" max="6922" width="15.5703125" style="640" bestFit="1" customWidth="1"/>
    <col min="6923" max="6923" width="14.140625" style="640" customWidth="1"/>
    <col min="6924" max="6924" width="15.28515625" style="640" customWidth="1"/>
    <col min="6925" max="7158" width="9.140625" style="640"/>
    <col min="7159" max="7159" width="1" style="640" customWidth="1"/>
    <col min="7160" max="7160" width="40.5703125" style="640" customWidth="1"/>
    <col min="7161" max="7162" width="14.7109375" style="640" customWidth="1"/>
    <col min="7163" max="7163" width="0" style="640" hidden="1" customWidth="1"/>
    <col min="7164" max="7166" width="13.7109375" style="640" customWidth="1"/>
    <col min="7167" max="7167" width="15.7109375" style="640" customWidth="1"/>
    <col min="7168" max="7171" width="13.7109375" style="640" customWidth="1"/>
    <col min="7172" max="7172" width="15" style="640" customWidth="1"/>
    <col min="7173" max="7173" width="13.7109375" style="640" customWidth="1"/>
    <col min="7174" max="7174" width="15.28515625" style="640" customWidth="1"/>
    <col min="7175" max="7175" width="13.85546875" style="640" bestFit="1" customWidth="1"/>
    <col min="7176" max="7176" width="15.5703125" style="640" bestFit="1" customWidth="1"/>
    <col min="7177" max="7177" width="13.85546875" style="640" bestFit="1" customWidth="1"/>
    <col min="7178" max="7178" width="15.5703125" style="640" bestFit="1" customWidth="1"/>
    <col min="7179" max="7179" width="14.140625" style="640" customWidth="1"/>
    <col min="7180" max="7180" width="15.28515625" style="640" customWidth="1"/>
    <col min="7181" max="7414" width="9.140625" style="640"/>
    <col min="7415" max="7415" width="1" style="640" customWidth="1"/>
    <col min="7416" max="7416" width="40.5703125" style="640" customWidth="1"/>
    <col min="7417" max="7418" width="14.7109375" style="640" customWidth="1"/>
    <col min="7419" max="7419" width="0" style="640" hidden="1" customWidth="1"/>
    <col min="7420" max="7422" width="13.7109375" style="640" customWidth="1"/>
    <col min="7423" max="7423" width="15.7109375" style="640" customWidth="1"/>
    <col min="7424" max="7427" width="13.7109375" style="640" customWidth="1"/>
    <col min="7428" max="7428" width="15" style="640" customWidth="1"/>
    <col min="7429" max="7429" width="13.7109375" style="640" customWidth="1"/>
    <col min="7430" max="7430" width="15.28515625" style="640" customWidth="1"/>
    <col min="7431" max="7431" width="13.85546875" style="640" bestFit="1" customWidth="1"/>
    <col min="7432" max="7432" width="15.5703125" style="640" bestFit="1" customWidth="1"/>
    <col min="7433" max="7433" width="13.85546875" style="640" bestFit="1" customWidth="1"/>
    <col min="7434" max="7434" width="15.5703125" style="640" bestFit="1" customWidth="1"/>
    <col min="7435" max="7435" width="14.140625" style="640" customWidth="1"/>
    <col min="7436" max="7436" width="15.28515625" style="640" customWidth="1"/>
    <col min="7437" max="7670" width="9.140625" style="640"/>
    <col min="7671" max="7671" width="1" style="640" customWidth="1"/>
    <col min="7672" max="7672" width="40.5703125" style="640" customWidth="1"/>
    <col min="7673" max="7674" width="14.7109375" style="640" customWidth="1"/>
    <col min="7675" max="7675" width="0" style="640" hidden="1" customWidth="1"/>
    <col min="7676" max="7678" width="13.7109375" style="640" customWidth="1"/>
    <col min="7679" max="7679" width="15.7109375" style="640" customWidth="1"/>
    <col min="7680" max="7683" width="13.7109375" style="640" customWidth="1"/>
    <col min="7684" max="7684" width="15" style="640" customWidth="1"/>
    <col min="7685" max="7685" width="13.7109375" style="640" customWidth="1"/>
    <col min="7686" max="7686" width="15.28515625" style="640" customWidth="1"/>
    <col min="7687" max="7687" width="13.85546875" style="640" bestFit="1" customWidth="1"/>
    <col min="7688" max="7688" width="15.5703125" style="640" bestFit="1" customWidth="1"/>
    <col min="7689" max="7689" width="13.85546875" style="640" bestFit="1" customWidth="1"/>
    <col min="7690" max="7690" width="15.5703125" style="640" bestFit="1" customWidth="1"/>
    <col min="7691" max="7691" width="14.140625" style="640" customWidth="1"/>
    <col min="7692" max="7692" width="15.28515625" style="640" customWidth="1"/>
    <col min="7693" max="7926" width="9.140625" style="640"/>
    <col min="7927" max="7927" width="1" style="640" customWidth="1"/>
    <col min="7928" max="7928" width="40.5703125" style="640" customWidth="1"/>
    <col min="7929" max="7930" width="14.7109375" style="640" customWidth="1"/>
    <col min="7931" max="7931" width="0" style="640" hidden="1" customWidth="1"/>
    <col min="7932" max="7934" width="13.7109375" style="640" customWidth="1"/>
    <col min="7935" max="7935" width="15.7109375" style="640" customWidth="1"/>
    <col min="7936" max="7939" width="13.7109375" style="640" customWidth="1"/>
    <col min="7940" max="7940" width="15" style="640" customWidth="1"/>
    <col min="7941" max="7941" width="13.7109375" style="640" customWidth="1"/>
    <col min="7942" max="7942" width="15.28515625" style="640" customWidth="1"/>
    <col min="7943" max="7943" width="13.85546875" style="640" bestFit="1" customWidth="1"/>
    <col min="7944" max="7944" width="15.5703125" style="640" bestFit="1" customWidth="1"/>
    <col min="7945" max="7945" width="13.85546875" style="640" bestFit="1" customWidth="1"/>
    <col min="7946" max="7946" width="15.5703125" style="640" bestFit="1" customWidth="1"/>
    <col min="7947" max="7947" width="14.140625" style="640" customWidth="1"/>
    <col min="7948" max="7948" width="15.28515625" style="640" customWidth="1"/>
    <col min="7949" max="8182" width="9.140625" style="640"/>
    <col min="8183" max="8183" width="1" style="640" customWidth="1"/>
    <col min="8184" max="8184" width="40.5703125" style="640" customWidth="1"/>
    <col min="8185" max="8186" width="14.7109375" style="640" customWidth="1"/>
    <col min="8187" max="8187" width="0" style="640" hidden="1" customWidth="1"/>
    <col min="8188" max="8190" width="13.7109375" style="640" customWidth="1"/>
    <col min="8191" max="8191" width="15.7109375" style="640" customWidth="1"/>
    <col min="8192" max="8195" width="13.7109375" style="640" customWidth="1"/>
    <col min="8196" max="8196" width="15" style="640" customWidth="1"/>
    <col min="8197" max="8197" width="13.7109375" style="640" customWidth="1"/>
    <col min="8198" max="8198" width="15.28515625" style="640" customWidth="1"/>
    <col min="8199" max="8199" width="13.85546875" style="640" bestFit="1" customWidth="1"/>
    <col min="8200" max="8200" width="15.5703125" style="640" bestFit="1" customWidth="1"/>
    <col min="8201" max="8201" width="13.85546875" style="640" bestFit="1" customWidth="1"/>
    <col min="8202" max="8202" width="15.5703125" style="640" bestFit="1" customWidth="1"/>
    <col min="8203" max="8203" width="14.140625" style="640" customWidth="1"/>
    <col min="8204" max="8204" width="15.28515625" style="640" customWidth="1"/>
    <col min="8205" max="8438" width="9.140625" style="640"/>
    <col min="8439" max="8439" width="1" style="640" customWidth="1"/>
    <col min="8440" max="8440" width="40.5703125" style="640" customWidth="1"/>
    <col min="8441" max="8442" width="14.7109375" style="640" customWidth="1"/>
    <col min="8443" max="8443" width="0" style="640" hidden="1" customWidth="1"/>
    <col min="8444" max="8446" width="13.7109375" style="640" customWidth="1"/>
    <col min="8447" max="8447" width="15.7109375" style="640" customWidth="1"/>
    <col min="8448" max="8451" width="13.7109375" style="640" customWidth="1"/>
    <col min="8452" max="8452" width="15" style="640" customWidth="1"/>
    <col min="8453" max="8453" width="13.7109375" style="640" customWidth="1"/>
    <col min="8454" max="8454" width="15.28515625" style="640" customWidth="1"/>
    <col min="8455" max="8455" width="13.85546875" style="640" bestFit="1" customWidth="1"/>
    <col min="8456" max="8456" width="15.5703125" style="640" bestFit="1" customWidth="1"/>
    <col min="8457" max="8457" width="13.85546875" style="640" bestFit="1" customWidth="1"/>
    <col min="8458" max="8458" width="15.5703125" style="640" bestFit="1" customWidth="1"/>
    <col min="8459" max="8459" width="14.140625" style="640" customWidth="1"/>
    <col min="8460" max="8460" width="15.28515625" style="640" customWidth="1"/>
    <col min="8461" max="8694" width="9.140625" style="640"/>
    <col min="8695" max="8695" width="1" style="640" customWidth="1"/>
    <col min="8696" max="8696" width="40.5703125" style="640" customWidth="1"/>
    <col min="8697" max="8698" width="14.7109375" style="640" customWidth="1"/>
    <col min="8699" max="8699" width="0" style="640" hidden="1" customWidth="1"/>
    <col min="8700" max="8702" width="13.7109375" style="640" customWidth="1"/>
    <col min="8703" max="8703" width="15.7109375" style="640" customWidth="1"/>
    <col min="8704" max="8707" width="13.7109375" style="640" customWidth="1"/>
    <col min="8708" max="8708" width="15" style="640" customWidth="1"/>
    <col min="8709" max="8709" width="13.7109375" style="640" customWidth="1"/>
    <col min="8710" max="8710" width="15.28515625" style="640" customWidth="1"/>
    <col min="8711" max="8711" width="13.85546875" style="640" bestFit="1" customWidth="1"/>
    <col min="8712" max="8712" width="15.5703125" style="640" bestFit="1" customWidth="1"/>
    <col min="8713" max="8713" width="13.85546875" style="640" bestFit="1" customWidth="1"/>
    <col min="8714" max="8714" width="15.5703125" style="640" bestFit="1" customWidth="1"/>
    <col min="8715" max="8715" width="14.140625" style="640" customWidth="1"/>
    <col min="8716" max="8716" width="15.28515625" style="640" customWidth="1"/>
    <col min="8717" max="8950" width="9.140625" style="640"/>
    <col min="8951" max="8951" width="1" style="640" customWidth="1"/>
    <col min="8952" max="8952" width="40.5703125" style="640" customWidth="1"/>
    <col min="8953" max="8954" width="14.7109375" style="640" customWidth="1"/>
    <col min="8955" max="8955" width="0" style="640" hidden="1" customWidth="1"/>
    <col min="8956" max="8958" width="13.7109375" style="640" customWidth="1"/>
    <col min="8959" max="8959" width="15.7109375" style="640" customWidth="1"/>
    <col min="8960" max="8963" width="13.7109375" style="640" customWidth="1"/>
    <col min="8964" max="8964" width="15" style="640" customWidth="1"/>
    <col min="8965" max="8965" width="13.7109375" style="640" customWidth="1"/>
    <col min="8966" max="8966" width="15.28515625" style="640" customWidth="1"/>
    <col min="8967" max="8967" width="13.85546875" style="640" bestFit="1" customWidth="1"/>
    <col min="8968" max="8968" width="15.5703125" style="640" bestFit="1" customWidth="1"/>
    <col min="8969" max="8969" width="13.85546875" style="640" bestFit="1" customWidth="1"/>
    <col min="8970" max="8970" width="15.5703125" style="640" bestFit="1" customWidth="1"/>
    <col min="8971" max="8971" width="14.140625" style="640" customWidth="1"/>
    <col min="8972" max="8972" width="15.28515625" style="640" customWidth="1"/>
    <col min="8973" max="9206" width="9.140625" style="640"/>
    <col min="9207" max="9207" width="1" style="640" customWidth="1"/>
    <col min="9208" max="9208" width="40.5703125" style="640" customWidth="1"/>
    <col min="9209" max="9210" width="14.7109375" style="640" customWidth="1"/>
    <col min="9211" max="9211" width="0" style="640" hidden="1" customWidth="1"/>
    <col min="9212" max="9214" width="13.7109375" style="640" customWidth="1"/>
    <col min="9215" max="9215" width="15.7109375" style="640" customWidth="1"/>
    <col min="9216" max="9219" width="13.7109375" style="640" customWidth="1"/>
    <col min="9220" max="9220" width="15" style="640" customWidth="1"/>
    <col min="9221" max="9221" width="13.7109375" style="640" customWidth="1"/>
    <col min="9222" max="9222" width="15.28515625" style="640" customWidth="1"/>
    <col min="9223" max="9223" width="13.85546875" style="640" bestFit="1" customWidth="1"/>
    <col min="9224" max="9224" width="15.5703125" style="640" bestFit="1" customWidth="1"/>
    <col min="9225" max="9225" width="13.85546875" style="640" bestFit="1" customWidth="1"/>
    <col min="9226" max="9226" width="15.5703125" style="640" bestFit="1" customWidth="1"/>
    <col min="9227" max="9227" width="14.140625" style="640" customWidth="1"/>
    <col min="9228" max="9228" width="15.28515625" style="640" customWidth="1"/>
    <col min="9229" max="9462" width="9.140625" style="640"/>
    <col min="9463" max="9463" width="1" style="640" customWidth="1"/>
    <col min="9464" max="9464" width="40.5703125" style="640" customWidth="1"/>
    <col min="9465" max="9466" width="14.7109375" style="640" customWidth="1"/>
    <col min="9467" max="9467" width="0" style="640" hidden="1" customWidth="1"/>
    <col min="9468" max="9470" width="13.7109375" style="640" customWidth="1"/>
    <col min="9471" max="9471" width="15.7109375" style="640" customWidth="1"/>
    <col min="9472" max="9475" width="13.7109375" style="640" customWidth="1"/>
    <col min="9476" max="9476" width="15" style="640" customWidth="1"/>
    <col min="9477" max="9477" width="13.7109375" style="640" customWidth="1"/>
    <col min="9478" max="9478" width="15.28515625" style="640" customWidth="1"/>
    <col min="9479" max="9479" width="13.85546875" style="640" bestFit="1" customWidth="1"/>
    <col min="9480" max="9480" width="15.5703125" style="640" bestFit="1" customWidth="1"/>
    <col min="9481" max="9481" width="13.85546875" style="640" bestFit="1" customWidth="1"/>
    <col min="9482" max="9482" width="15.5703125" style="640" bestFit="1" customWidth="1"/>
    <col min="9483" max="9483" width="14.140625" style="640" customWidth="1"/>
    <col min="9484" max="9484" width="15.28515625" style="640" customWidth="1"/>
    <col min="9485" max="9718" width="9.140625" style="640"/>
    <col min="9719" max="9719" width="1" style="640" customWidth="1"/>
    <col min="9720" max="9720" width="40.5703125" style="640" customWidth="1"/>
    <col min="9721" max="9722" width="14.7109375" style="640" customWidth="1"/>
    <col min="9723" max="9723" width="0" style="640" hidden="1" customWidth="1"/>
    <col min="9724" max="9726" width="13.7109375" style="640" customWidth="1"/>
    <col min="9727" max="9727" width="15.7109375" style="640" customWidth="1"/>
    <col min="9728" max="9731" width="13.7109375" style="640" customWidth="1"/>
    <col min="9732" max="9732" width="15" style="640" customWidth="1"/>
    <col min="9733" max="9733" width="13.7109375" style="640" customWidth="1"/>
    <col min="9734" max="9734" width="15.28515625" style="640" customWidth="1"/>
    <col min="9735" max="9735" width="13.85546875" style="640" bestFit="1" customWidth="1"/>
    <col min="9736" max="9736" width="15.5703125" style="640" bestFit="1" customWidth="1"/>
    <col min="9737" max="9737" width="13.85546875" style="640" bestFit="1" customWidth="1"/>
    <col min="9738" max="9738" width="15.5703125" style="640" bestFit="1" customWidth="1"/>
    <col min="9739" max="9739" width="14.140625" style="640" customWidth="1"/>
    <col min="9740" max="9740" width="15.28515625" style="640" customWidth="1"/>
    <col min="9741" max="9974" width="9.140625" style="640"/>
    <col min="9975" max="9975" width="1" style="640" customWidth="1"/>
    <col min="9976" max="9976" width="40.5703125" style="640" customWidth="1"/>
    <col min="9977" max="9978" width="14.7109375" style="640" customWidth="1"/>
    <col min="9979" max="9979" width="0" style="640" hidden="1" customWidth="1"/>
    <col min="9980" max="9982" width="13.7109375" style="640" customWidth="1"/>
    <col min="9983" max="9983" width="15.7109375" style="640" customWidth="1"/>
    <col min="9984" max="9987" width="13.7109375" style="640" customWidth="1"/>
    <col min="9988" max="9988" width="15" style="640" customWidth="1"/>
    <col min="9989" max="9989" width="13.7109375" style="640" customWidth="1"/>
    <col min="9990" max="9990" width="15.28515625" style="640" customWidth="1"/>
    <col min="9991" max="9991" width="13.85546875" style="640" bestFit="1" customWidth="1"/>
    <col min="9992" max="9992" width="15.5703125" style="640" bestFit="1" customWidth="1"/>
    <col min="9993" max="9993" width="13.85546875" style="640" bestFit="1" customWidth="1"/>
    <col min="9994" max="9994" width="15.5703125" style="640" bestFit="1" customWidth="1"/>
    <col min="9995" max="9995" width="14.140625" style="640" customWidth="1"/>
    <col min="9996" max="9996" width="15.28515625" style="640" customWidth="1"/>
    <col min="9997" max="10230" width="9.140625" style="640"/>
    <col min="10231" max="10231" width="1" style="640" customWidth="1"/>
    <col min="10232" max="10232" width="40.5703125" style="640" customWidth="1"/>
    <col min="10233" max="10234" width="14.7109375" style="640" customWidth="1"/>
    <col min="10235" max="10235" width="0" style="640" hidden="1" customWidth="1"/>
    <col min="10236" max="10238" width="13.7109375" style="640" customWidth="1"/>
    <col min="10239" max="10239" width="15.7109375" style="640" customWidth="1"/>
    <col min="10240" max="10243" width="13.7109375" style="640" customWidth="1"/>
    <col min="10244" max="10244" width="15" style="640" customWidth="1"/>
    <col min="10245" max="10245" width="13.7109375" style="640" customWidth="1"/>
    <col min="10246" max="10246" width="15.28515625" style="640" customWidth="1"/>
    <col min="10247" max="10247" width="13.85546875" style="640" bestFit="1" customWidth="1"/>
    <col min="10248" max="10248" width="15.5703125" style="640" bestFit="1" customWidth="1"/>
    <col min="10249" max="10249" width="13.85546875" style="640" bestFit="1" customWidth="1"/>
    <col min="10250" max="10250" width="15.5703125" style="640" bestFit="1" customWidth="1"/>
    <col min="10251" max="10251" width="14.140625" style="640" customWidth="1"/>
    <col min="10252" max="10252" width="15.28515625" style="640" customWidth="1"/>
    <col min="10253" max="10486" width="9.140625" style="640"/>
    <col min="10487" max="10487" width="1" style="640" customWidth="1"/>
    <col min="10488" max="10488" width="40.5703125" style="640" customWidth="1"/>
    <col min="10489" max="10490" width="14.7109375" style="640" customWidth="1"/>
    <col min="10491" max="10491" width="0" style="640" hidden="1" customWidth="1"/>
    <col min="10492" max="10494" width="13.7109375" style="640" customWidth="1"/>
    <col min="10495" max="10495" width="15.7109375" style="640" customWidth="1"/>
    <col min="10496" max="10499" width="13.7109375" style="640" customWidth="1"/>
    <col min="10500" max="10500" width="15" style="640" customWidth="1"/>
    <col min="10501" max="10501" width="13.7109375" style="640" customWidth="1"/>
    <col min="10502" max="10502" width="15.28515625" style="640" customWidth="1"/>
    <col min="10503" max="10503" width="13.85546875" style="640" bestFit="1" customWidth="1"/>
    <col min="10504" max="10504" width="15.5703125" style="640" bestFit="1" customWidth="1"/>
    <col min="10505" max="10505" width="13.85546875" style="640" bestFit="1" customWidth="1"/>
    <col min="10506" max="10506" width="15.5703125" style="640" bestFit="1" customWidth="1"/>
    <col min="10507" max="10507" width="14.140625" style="640" customWidth="1"/>
    <col min="10508" max="10508" width="15.28515625" style="640" customWidth="1"/>
    <col min="10509" max="10742" width="9.140625" style="640"/>
    <col min="10743" max="10743" width="1" style="640" customWidth="1"/>
    <col min="10744" max="10744" width="40.5703125" style="640" customWidth="1"/>
    <col min="10745" max="10746" width="14.7109375" style="640" customWidth="1"/>
    <col min="10747" max="10747" width="0" style="640" hidden="1" customWidth="1"/>
    <col min="10748" max="10750" width="13.7109375" style="640" customWidth="1"/>
    <col min="10751" max="10751" width="15.7109375" style="640" customWidth="1"/>
    <col min="10752" max="10755" width="13.7109375" style="640" customWidth="1"/>
    <col min="10756" max="10756" width="15" style="640" customWidth="1"/>
    <col min="10757" max="10757" width="13.7109375" style="640" customWidth="1"/>
    <col min="10758" max="10758" width="15.28515625" style="640" customWidth="1"/>
    <col min="10759" max="10759" width="13.85546875" style="640" bestFit="1" customWidth="1"/>
    <col min="10760" max="10760" width="15.5703125" style="640" bestFit="1" customWidth="1"/>
    <col min="10761" max="10761" width="13.85546875" style="640" bestFit="1" customWidth="1"/>
    <col min="10762" max="10762" width="15.5703125" style="640" bestFit="1" customWidth="1"/>
    <col min="10763" max="10763" width="14.140625" style="640" customWidth="1"/>
    <col min="10764" max="10764" width="15.28515625" style="640" customWidth="1"/>
    <col min="10765" max="10998" width="9.140625" style="640"/>
    <col min="10999" max="10999" width="1" style="640" customWidth="1"/>
    <col min="11000" max="11000" width="40.5703125" style="640" customWidth="1"/>
    <col min="11001" max="11002" width="14.7109375" style="640" customWidth="1"/>
    <col min="11003" max="11003" width="0" style="640" hidden="1" customWidth="1"/>
    <col min="11004" max="11006" width="13.7109375" style="640" customWidth="1"/>
    <col min="11007" max="11007" width="15.7109375" style="640" customWidth="1"/>
    <col min="11008" max="11011" width="13.7109375" style="640" customWidth="1"/>
    <col min="11012" max="11012" width="15" style="640" customWidth="1"/>
    <col min="11013" max="11013" width="13.7109375" style="640" customWidth="1"/>
    <col min="11014" max="11014" width="15.28515625" style="640" customWidth="1"/>
    <col min="11015" max="11015" width="13.85546875" style="640" bestFit="1" customWidth="1"/>
    <col min="11016" max="11016" width="15.5703125" style="640" bestFit="1" customWidth="1"/>
    <col min="11017" max="11017" width="13.85546875" style="640" bestFit="1" customWidth="1"/>
    <col min="11018" max="11018" width="15.5703125" style="640" bestFit="1" customWidth="1"/>
    <col min="11019" max="11019" width="14.140625" style="640" customWidth="1"/>
    <col min="11020" max="11020" width="15.28515625" style="640" customWidth="1"/>
    <col min="11021" max="11254" width="9.140625" style="640"/>
    <col min="11255" max="11255" width="1" style="640" customWidth="1"/>
    <col min="11256" max="11256" width="40.5703125" style="640" customWidth="1"/>
    <col min="11257" max="11258" width="14.7109375" style="640" customWidth="1"/>
    <col min="11259" max="11259" width="0" style="640" hidden="1" customWidth="1"/>
    <col min="11260" max="11262" width="13.7109375" style="640" customWidth="1"/>
    <col min="11263" max="11263" width="15.7109375" style="640" customWidth="1"/>
    <col min="11264" max="11267" width="13.7109375" style="640" customWidth="1"/>
    <col min="11268" max="11268" width="15" style="640" customWidth="1"/>
    <col min="11269" max="11269" width="13.7109375" style="640" customWidth="1"/>
    <col min="11270" max="11270" width="15.28515625" style="640" customWidth="1"/>
    <col min="11271" max="11271" width="13.85546875" style="640" bestFit="1" customWidth="1"/>
    <col min="11272" max="11272" width="15.5703125" style="640" bestFit="1" customWidth="1"/>
    <col min="11273" max="11273" width="13.85546875" style="640" bestFit="1" customWidth="1"/>
    <col min="11274" max="11274" width="15.5703125" style="640" bestFit="1" customWidth="1"/>
    <col min="11275" max="11275" width="14.140625" style="640" customWidth="1"/>
    <col min="11276" max="11276" width="15.28515625" style="640" customWidth="1"/>
    <col min="11277" max="11510" width="9.140625" style="640"/>
    <col min="11511" max="11511" width="1" style="640" customWidth="1"/>
    <col min="11512" max="11512" width="40.5703125" style="640" customWidth="1"/>
    <col min="11513" max="11514" width="14.7109375" style="640" customWidth="1"/>
    <col min="11515" max="11515" width="0" style="640" hidden="1" customWidth="1"/>
    <col min="11516" max="11518" width="13.7109375" style="640" customWidth="1"/>
    <col min="11519" max="11519" width="15.7109375" style="640" customWidth="1"/>
    <col min="11520" max="11523" width="13.7109375" style="640" customWidth="1"/>
    <col min="11524" max="11524" width="15" style="640" customWidth="1"/>
    <col min="11525" max="11525" width="13.7109375" style="640" customWidth="1"/>
    <col min="11526" max="11526" width="15.28515625" style="640" customWidth="1"/>
    <col min="11527" max="11527" width="13.85546875" style="640" bestFit="1" customWidth="1"/>
    <col min="11528" max="11528" width="15.5703125" style="640" bestFit="1" customWidth="1"/>
    <col min="11529" max="11529" width="13.85546875" style="640" bestFit="1" customWidth="1"/>
    <col min="11530" max="11530" width="15.5703125" style="640" bestFit="1" customWidth="1"/>
    <col min="11531" max="11531" width="14.140625" style="640" customWidth="1"/>
    <col min="11532" max="11532" width="15.28515625" style="640" customWidth="1"/>
    <col min="11533" max="11766" width="9.140625" style="640"/>
    <col min="11767" max="11767" width="1" style="640" customWidth="1"/>
    <col min="11768" max="11768" width="40.5703125" style="640" customWidth="1"/>
    <col min="11769" max="11770" width="14.7109375" style="640" customWidth="1"/>
    <col min="11771" max="11771" width="0" style="640" hidden="1" customWidth="1"/>
    <col min="11772" max="11774" width="13.7109375" style="640" customWidth="1"/>
    <col min="11775" max="11775" width="15.7109375" style="640" customWidth="1"/>
    <col min="11776" max="11779" width="13.7109375" style="640" customWidth="1"/>
    <col min="11780" max="11780" width="15" style="640" customWidth="1"/>
    <col min="11781" max="11781" width="13.7109375" style="640" customWidth="1"/>
    <col min="11782" max="11782" width="15.28515625" style="640" customWidth="1"/>
    <col min="11783" max="11783" width="13.85546875" style="640" bestFit="1" customWidth="1"/>
    <col min="11784" max="11784" width="15.5703125" style="640" bestFit="1" customWidth="1"/>
    <col min="11785" max="11785" width="13.85546875" style="640" bestFit="1" customWidth="1"/>
    <col min="11786" max="11786" width="15.5703125" style="640" bestFit="1" customWidth="1"/>
    <col min="11787" max="11787" width="14.140625" style="640" customWidth="1"/>
    <col min="11788" max="11788" width="15.28515625" style="640" customWidth="1"/>
    <col min="11789" max="12022" width="9.140625" style="640"/>
    <col min="12023" max="12023" width="1" style="640" customWidth="1"/>
    <col min="12024" max="12024" width="40.5703125" style="640" customWidth="1"/>
    <col min="12025" max="12026" width="14.7109375" style="640" customWidth="1"/>
    <col min="12027" max="12027" width="0" style="640" hidden="1" customWidth="1"/>
    <col min="12028" max="12030" width="13.7109375" style="640" customWidth="1"/>
    <col min="12031" max="12031" width="15.7109375" style="640" customWidth="1"/>
    <col min="12032" max="12035" width="13.7109375" style="640" customWidth="1"/>
    <col min="12036" max="12036" width="15" style="640" customWidth="1"/>
    <col min="12037" max="12037" width="13.7109375" style="640" customWidth="1"/>
    <col min="12038" max="12038" width="15.28515625" style="640" customWidth="1"/>
    <col min="12039" max="12039" width="13.85546875" style="640" bestFit="1" customWidth="1"/>
    <col min="12040" max="12040" width="15.5703125" style="640" bestFit="1" customWidth="1"/>
    <col min="12041" max="12041" width="13.85546875" style="640" bestFit="1" customWidth="1"/>
    <col min="12042" max="12042" width="15.5703125" style="640" bestFit="1" customWidth="1"/>
    <col min="12043" max="12043" width="14.140625" style="640" customWidth="1"/>
    <col min="12044" max="12044" width="15.28515625" style="640" customWidth="1"/>
    <col min="12045" max="12278" width="9.140625" style="640"/>
    <col min="12279" max="12279" width="1" style="640" customWidth="1"/>
    <col min="12280" max="12280" width="40.5703125" style="640" customWidth="1"/>
    <col min="12281" max="12282" width="14.7109375" style="640" customWidth="1"/>
    <col min="12283" max="12283" width="0" style="640" hidden="1" customWidth="1"/>
    <col min="12284" max="12286" width="13.7109375" style="640" customWidth="1"/>
    <col min="12287" max="12287" width="15.7109375" style="640" customWidth="1"/>
    <col min="12288" max="12291" width="13.7109375" style="640" customWidth="1"/>
    <col min="12292" max="12292" width="15" style="640" customWidth="1"/>
    <col min="12293" max="12293" width="13.7109375" style="640" customWidth="1"/>
    <col min="12294" max="12294" width="15.28515625" style="640" customWidth="1"/>
    <col min="12295" max="12295" width="13.85546875" style="640" bestFit="1" customWidth="1"/>
    <col min="12296" max="12296" width="15.5703125" style="640" bestFit="1" customWidth="1"/>
    <col min="12297" max="12297" width="13.85546875" style="640" bestFit="1" customWidth="1"/>
    <col min="12298" max="12298" width="15.5703125" style="640" bestFit="1" customWidth="1"/>
    <col min="12299" max="12299" width="14.140625" style="640" customWidth="1"/>
    <col min="12300" max="12300" width="15.28515625" style="640" customWidth="1"/>
    <col min="12301" max="12534" width="9.140625" style="640"/>
    <col min="12535" max="12535" width="1" style="640" customWidth="1"/>
    <col min="12536" max="12536" width="40.5703125" style="640" customWidth="1"/>
    <col min="12537" max="12538" width="14.7109375" style="640" customWidth="1"/>
    <col min="12539" max="12539" width="0" style="640" hidden="1" customWidth="1"/>
    <col min="12540" max="12542" width="13.7109375" style="640" customWidth="1"/>
    <col min="12543" max="12543" width="15.7109375" style="640" customWidth="1"/>
    <col min="12544" max="12547" width="13.7109375" style="640" customWidth="1"/>
    <col min="12548" max="12548" width="15" style="640" customWidth="1"/>
    <col min="12549" max="12549" width="13.7109375" style="640" customWidth="1"/>
    <col min="12550" max="12550" width="15.28515625" style="640" customWidth="1"/>
    <col min="12551" max="12551" width="13.85546875" style="640" bestFit="1" customWidth="1"/>
    <col min="12552" max="12552" width="15.5703125" style="640" bestFit="1" customWidth="1"/>
    <col min="12553" max="12553" width="13.85546875" style="640" bestFit="1" customWidth="1"/>
    <col min="12554" max="12554" width="15.5703125" style="640" bestFit="1" customWidth="1"/>
    <col min="12555" max="12555" width="14.140625" style="640" customWidth="1"/>
    <col min="12556" max="12556" width="15.28515625" style="640" customWidth="1"/>
    <col min="12557" max="12790" width="9.140625" style="640"/>
    <col min="12791" max="12791" width="1" style="640" customWidth="1"/>
    <col min="12792" max="12792" width="40.5703125" style="640" customWidth="1"/>
    <col min="12793" max="12794" width="14.7109375" style="640" customWidth="1"/>
    <col min="12795" max="12795" width="0" style="640" hidden="1" customWidth="1"/>
    <col min="12796" max="12798" width="13.7109375" style="640" customWidth="1"/>
    <col min="12799" max="12799" width="15.7109375" style="640" customWidth="1"/>
    <col min="12800" max="12803" width="13.7109375" style="640" customWidth="1"/>
    <col min="12804" max="12804" width="15" style="640" customWidth="1"/>
    <col min="12805" max="12805" width="13.7109375" style="640" customWidth="1"/>
    <col min="12806" max="12806" width="15.28515625" style="640" customWidth="1"/>
    <col min="12807" max="12807" width="13.85546875" style="640" bestFit="1" customWidth="1"/>
    <col min="12808" max="12808" width="15.5703125" style="640" bestFit="1" customWidth="1"/>
    <col min="12809" max="12809" width="13.85546875" style="640" bestFit="1" customWidth="1"/>
    <col min="12810" max="12810" width="15.5703125" style="640" bestFit="1" customWidth="1"/>
    <col min="12811" max="12811" width="14.140625" style="640" customWidth="1"/>
    <col min="12812" max="12812" width="15.28515625" style="640" customWidth="1"/>
    <col min="12813" max="13046" width="9.140625" style="640"/>
    <col min="13047" max="13047" width="1" style="640" customWidth="1"/>
    <col min="13048" max="13048" width="40.5703125" style="640" customWidth="1"/>
    <col min="13049" max="13050" width="14.7109375" style="640" customWidth="1"/>
    <col min="13051" max="13051" width="0" style="640" hidden="1" customWidth="1"/>
    <col min="13052" max="13054" width="13.7109375" style="640" customWidth="1"/>
    <col min="13055" max="13055" width="15.7109375" style="640" customWidth="1"/>
    <col min="13056" max="13059" width="13.7109375" style="640" customWidth="1"/>
    <col min="13060" max="13060" width="15" style="640" customWidth="1"/>
    <col min="13061" max="13061" width="13.7109375" style="640" customWidth="1"/>
    <col min="13062" max="13062" width="15.28515625" style="640" customWidth="1"/>
    <col min="13063" max="13063" width="13.85546875" style="640" bestFit="1" customWidth="1"/>
    <col min="13064" max="13064" width="15.5703125" style="640" bestFit="1" customWidth="1"/>
    <col min="13065" max="13065" width="13.85546875" style="640" bestFit="1" customWidth="1"/>
    <col min="13066" max="13066" width="15.5703125" style="640" bestFit="1" customWidth="1"/>
    <col min="13067" max="13067" width="14.140625" style="640" customWidth="1"/>
    <col min="13068" max="13068" width="15.28515625" style="640" customWidth="1"/>
    <col min="13069" max="13302" width="9.140625" style="640"/>
    <col min="13303" max="13303" width="1" style="640" customWidth="1"/>
    <col min="13304" max="13304" width="40.5703125" style="640" customWidth="1"/>
    <col min="13305" max="13306" width="14.7109375" style="640" customWidth="1"/>
    <col min="13307" max="13307" width="0" style="640" hidden="1" customWidth="1"/>
    <col min="13308" max="13310" width="13.7109375" style="640" customWidth="1"/>
    <col min="13311" max="13311" width="15.7109375" style="640" customWidth="1"/>
    <col min="13312" max="13315" width="13.7109375" style="640" customWidth="1"/>
    <col min="13316" max="13316" width="15" style="640" customWidth="1"/>
    <col min="13317" max="13317" width="13.7109375" style="640" customWidth="1"/>
    <col min="13318" max="13318" width="15.28515625" style="640" customWidth="1"/>
    <col min="13319" max="13319" width="13.85546875" style="640" bestFit="1" customWidth="1"/>
    <col min="13320" max="13320" width="15.5703125" style="640" bestFit="1" customWidth="1"/>
    <col min="13321" max="13321" width="13.85546875" style="640" bestFit="1" customWidth="1"/>
    <col min="13322" max="13322" width="15.5703125" style="640" bestFit="1" customWidth="1"/>
    <col min="13323" max="13323" width="14.140625" style="640" customWidth="1"/>
    <col min="13324" max="13324" width="15.28515625" style="640" customWidth="1"/>
    <col min="13325" max="13558" width="9.140625" style="640"/>
    <col min="13559" max="13559" width="1" style="640" customWidth="1"/>
    <col min="13560" max="13560" width="40.5703125" style="640" customWidth="1"/>
    <col min="13561" max="13562" width="14.7109375" style="640" customWidth="1"/>
    <col min="13563" max="13563" width="0" style="640" hidden="1" customWidth="1"/>
    <col min="13564" max="13566" width="13.7109375" style="640" customWidth="1"/>
    <col min="13567" max="13567" width="15.7109375" style="640" customWidth="1"/>
    <col min="13568" max="13571" width="13.7109375" style="640" customWidth="1"/>
    <col min="13572" max="13572" width="15" style="640" customWidth="1"/>
    <col min="13573" max="13573" width="13.7109375" style="640" customWidth="1"/>
    <col min="13574" max="13574" width="15.28515625" style="640" customWidth="1"/>
    <col min="13575" max="13575" width="13.85546875" style="640" bestFit="1" customWidth="1"/>
    <col min="13576" max="13576" width="15.5703125" style="640" bestFit="1" customWidth="1"/>
    <col min="13577" max="13577" width="13.85546875" style="640" bestFit="1" customWidth="1"/>
    <col min="13578" max="13578" width="15.5703125" style="640" bestFit="1" customWidth="1"/>
    <col min="13579" max="13579" width="14.140625" style="640" customWidth="1"/>
    <col min="13580" max="13580" width="15.28515625" style="640" customWidth="1"/>
    <col min="13581" max="13814" width="9.140625" style="640"/>
    <col min="13815" max="13815" width="1" style="640" customWidth="1"/>
    <col min="13816" max="13816" width="40.5703125" style="640" customWidth="1"/>
    <col min="13817" max="13818" width="14.7109375" style="640" customWidth="1"/>
    <col min="13819" max="13819" width="0" style="640" hidden="1" customWidth="1"/>
    <col min="13820" max="13822" width="13.7109375" style="640" customWidth="1"/>
    <col min="13823" max="13823" width="15.7109375" style="640" customWidth="1"/>
    <col min="13824" max="13827" width="13.7109375" style="640" customWidth="1"/>
    <col min="13828" max="13828" width="15" style="640" customWidth="1"/>
    <col min="13829" max="13829" width="13.7109375" style="640" customWidth="1"/>
    <col min="13830" max="13830" width="15.28515625" style="640" customWidth="1"/>
    <col min="13831" max="13831" width="13.85546875" style="640" bestFit="1" customWidth="1"/>
    <col min="13832" max="13832" width="15.5703125" style="640" bestFit="1" customWidth="1"/>
    <col min="13833" max="13833" width="13.85546875" style="640" bestFit="1" customWidth="1"/>
    <col min="13834" max="13834" width="15.5703125" style="640" bestFit="1" customWidth="1"/>
    <col min="13835" max="13835" width="14.140625" style="640" customWidth="1"/>
    <col min="13836" max="13836" width="15.28515625" style="640" customWidth="1"/>
    <col min="13837" max="14070" width="9.140625" style="640"/>
    <col min="14071" max="14071" width="1" style="640" customWidth="1"/>
    <col min="14072" max="14072" width="40.5703125" style="640" customWidth="1"/>
    <col min="14073" max="14074" width="14.7109375" style="640" customWidth="1"/>
    <col min="14075" max="14075" width="0" style="640" hidden="1" customWidth="1"/>
    <col min="14076" max="14078" width="13.7109375" style="640" customWidth="1"/>
    <col min="14079" max="14079" width="15.7109375" style="640" customWidth="1"/>
    <col min="14080" max="14083" width="13.7109375" style="640" customWidth="1"/>
    <col min="14084" max="14084" width="15" style="640" customWidth="1"/>
    <col min="14085" max="14085" width="13.7109375" style="640" customWidth="1"/>
    <col min="14086" max="14086" width="15.28515625" style="640" customWidth="1"/>
    <col min="14087" max="14087" width="13.85546875" style="640" bestFit="1" customWidth="1"/>
    <col min="14088" max="14088" width="15.5703125" style="640" bestFit="1" customWidth="1"/>
    <col min="14089" max="14089" width="13.85546875" style="640" bestFit="1" customWidth="1"/>
    <col min="14090" max="14090" width="15.5703125" style="640" bestFit="1" customWidth="1"/>
    <col min="14091" max="14091" width="14.140625" style="640" customWidth="1"/>
    <col min="14092" max="14092" width="15.28515625" style="640" customWidth="1"/>
    <col min="14093" max="14326" width="9.140625" style="640"/>
    <col min="14327" max="14327" width="1" style="640" customWidth="1"/>
    <col min="14328" max="14328" width="40.5703125" style="640" customWidth="1"/>
    <col min="14329" max="14330" width="14.7109375" style="640" customWidth="1"/>
    <col min="14331" max="14331" width="0" style="640" hidden="1" customWidth="1"/>
    <col min="14332" max="14334" width="13.7109375" style="640" customWidth="1"/>
    <col min="14335" max="14335" width="15.7109375" style="640" customWidth="1"/>
    <col min="14336" max="14339" width="13.7109375" style="640" customWidth="1"/>
    <col min="14340" max="14340" width="15" style="640" customWidth="1"/>
    <col min="14341" max="14341" width="13.7109375" style="640" customWidth="1"/>
    <col min="14342" max="14342" width="15.28515625" style="640" customWidth="1"/>
    <col min="14343" max="14343" width="13.85546875" style="640" bestFit="1" customWidth="1"/>
    <col min="14344" max="14344" width="15.5703125" style="640" bestFit="1" customWidth="1"/>
    <col min="14345" max="14345" width="13.85546875" style="640" bestFit="1" customWidth="1"/>
    <col min="14346" max="14346" width="15.5703125" style="640" bestFit="1" customWidth="1"/>
    <col min="14347" max="14347" width="14.140625" style="640" customWidth="1"/>
    <col min="14348" max="14348" width="15.28515625" style="640" customWidth="1"/>
    <col min="14349" max="14582" width="9.140625" style="640"/>
    <col min="14583" max="14583" width="1" style="640" customWidth="1"/>
    <col min="14584" max="14584" width="40.5703125" style="640" customWidth="1"/>
    <col min="14585" max="14586" width="14.7109375" style="640" customWidth="1"/>
    <col min="14587" max="14587" width="0" style="640" hidden="1" customWidth="1"/>
    <col min="14588" max="14590" width="13.7109375" style="640" customWidth="1"/>
    <col min="14591" max="14591" width="15.7109375" style="640" customWidth="1"/>
    <col min="14592" max="14595" width="13.7109375" style="640" customWidth="1"/>
    <col min="14596" max="14596" width="15" style="640" customWidth="1"/>
    <col min="14597" max="14597" width="13.7109375" style="640" customWidth="1"/>
    <col min="14598" max="14598" width="15.28515625" style="640" customWidth="1"/>
    <col min="14599" max="14599" width="13.85546875" style="640" bestFit="1" customWidth="1"/>
    <col min="14600" max="14600" width="15.5703125" style="640" bestFit="1" customWidth="1"/>
    <col min="14601" max="14601" width="13.85546875" style="640" bestFit="1" customWidth="1"/>
    <col min="14602" max="14602" width="15.5703125" style="640" bestFit="1" customWidth="1"/>
    <col min="14603" max="14603" width="14.140625" style="640" customWidth="1"/>
    <col min="14604" max="14604" width="15.28515625" style="640" customWidth="1"/>
    <col min="14605" max="14838" width="9.140625" style="640"/>
    <col min="14839" max="14839" width="1" style="640" customWidth="1"/>
    <col min="14840" max="14840" width="40.5703125" style="640" customWidth="1"/>
    <col min="14841" max="14842" width="14.7109375" style="640" customWidth="1"/>
    <col min="14843" max="14843" width="0" style="640" hidden="1" customWidth="1"/>
    <col min="14844" max="14846" width="13.7109375" style="640" customWidth="1"/>
    <col min="14847" max="14847" width="15.7109375" style="640" customWidth="1"/>
    <col min="14848" max="14851" width="13.7109375" style="640" customWidth="1"/>
    <col min="14852" max="14852" width="15" style="640" customWidth="1"/>
    <col min="14853" max="14853" width="13.7109375" style="640" customWidth="1"/>
    <col min="14854" max="14854" width="15.28515625" style="640" customWidth="1"/>
    <col min="14855" max="14855" width="13.85546875" style="640" bestFit="1" customWidth="1"/>
    <col min="14856" max="14856" width="15.5703125" style="640" bestFit="1" customWidth="1"/>
    <col min="14857" max="14857" width="13.85546875" style="640" bestFit="1" customWidth="1"/>
    <col min="14858" max="14858" width="15.5703125" style="640" bestFit="1" customWidth="1"/>
    <col min="14859" max="14859" width="14.140625" style="640" customWidth="1"/>
    <col min="14860" max="14860" width="15.28515625" style="640" customWidth="1"/>
    <col min="14861" max="15094" width="9.140625" style="640"/>
    <col min="15095" max="15095" width="1" style="640" customWidth="1"/>
    <col min="15096" max="15096" width="40.5703125" style="640" customWidth="1"/>
    <col min="15097" max="15098" width="14.7109375" style="640" customWidth="1"/>
    <col min="15099" max="15099" width="0" style="640" hidden="1" customWidth="1"/>
    <col min="15100" max="15102" width="13.7109375" style="640" customWidth="1"/>
    <col min="15103" max="15103" width="15.7109375" style="640" customWidth="1"/>
    <col min="15104" max="15107" width="13.7109375" style="640" customWidth="1"/>
    <col min="15108" max="15108" width="15" style="640" customWidth="1"/>
    <col min="15109" max="15109" width="13.7109375" style="640" customWidth="1"/>
    <col min="15110" max="15110" width="15.28515625" style="640" customWidth="1"/>
    <col min="15111" max="15111" width="13.85546875" style="640" bestFit="1" customWidth="1"/>
    <col min="15112" max="15112" width="15.5703125" style="640" bestFit="1" customWidth="1"/>
    <col min="15113" max="15113" width="13.85546875" style="640" bestFit="1" customWidth="1"/>
    <col min="15114" max="15114" width="15.5703125" style="640" bestFit="1" customWidth="1"/>
    <col min="15115" max="15115" width="14.140625" style="640" customWidth="1"/>
    <col min="15116" max="15116" width="15.28515625" style="640" customWidth="1"/>
    <col min="15117" max="15350" width="9.140625" style="640"/>
    <col min="15351" max="15351" width="1" style="640" customWidth="1"/>
    <col min="15352" max="15352" width="40.5703125" style="640" customWidth="1"/>
    <col min="15353" max="15354" width="14.7109375" style="640" customWidth="1"/>
    <col min="15355" max="15355" width="0" style="640" hidden="1" customWidth="1"/>
    <col min="15356" max="15358" width="13.7109375" style="640" customWidth="1"/>
    <col min="15359" max="15359" width="15.7109375" style="640" customWidth="1"/>
    <col min="15360" max="15363" width="13.7109375" style="640" customWidth="1"/>
    <col min="15364" max="15364" width="15" style="640" customWidth="1"/>
    <col min="15365" max="15365" width="13.7109375" style="640" customWidth="1"/>
    <col min="15366" max="15366" width="15.28515625" style="640" customWidth="1"/>
    <col min="15367" max="15367" width="13.85546875" style="640" bestFit="1" customWidth="1"/>
    <col min="15368" max="15368" width="15.5703125" style="640" bestFit="1" customWidth="1"/>
    <col min="15369" max="15369" width="13.85546875" style="640" bestFit="1" customWidth="1"/>
    <col min="15370" max="15370" width="15.5703125" style="640" bestFit="1" customWidth="1"/>
    <col min="15371" max="15371" width="14.140625" style="640" customWidth="1"/>
    <col min="15372" max="15372" width="15.28515625" style="640" customWidth="1"/>
    <col min="15373" max="15606" width="9.140625" style="640"/>
    <col min="15607" max="15607" width="1" style="640" customWidth="1"/>
    <col min="15608" max="15608" width="40.5703125" style="640" customWidth="1"/>
    <col min="15609" max="15610" width="14.7109375" style="640" customWidth="1"/>
    <col min="15611" max="15611" width="0" style="640" hidden="1" customWidth="1"/>
    <col min="15612" max="15614" width="13.7109375" style="640" customWidth="1"/>
    <col min="15615" max="15615" width="15.7109375" style="640" customWidth="1"/>
    <col min="15616" max="15619" width="13.7109375" style="640" customWidth="1"/>
    <col min="15620" max="15620" width="15" style="640" customWidth="1"/>
    <col min="15621" max="15621" width="13.7109375" style="640" customWidth="1"/>
    <col min="15622" max="15622" width="15.28515625" style="640" customWidth="1"/>
    <col min="15623" max="15623" width="13.85546875" style="640" bestFit="1" customWidth="1"/>
    <col min="15624" max="15624" width="15.5703125" style="640" bestFit="1" customWidth="1"/>
    <col min="15625" max="15625" width="13.85546875" style="640" bestFit="1" customWidth="1"/>
    <col min="15626" max="15626" width="15.5703125" style="640" bestFit="1" customWidth="1"/>
    <col min="15627" max="15627" width="14.140625" style="640" customWidth="1"/>
    <col min="15628" max="15628" width="15.28515625" style="640" customWidth="1"/>
    <col min="15629" max="15862" width="9.140625" style="640"/>
    <col min="15863" max="15863" width="1" style="640" customWidth="1"/>
    <col min="15864" max="15864" width="40.5703125" style="640" customWidth="1"/>
    <col min="15865" max="15866" width="14.7109375" style="640" customWidth="1"/>
    <col min="15867" max="15867" width="0" style="640" hidden="1" customWidth="1"/>
    <col min="15868" max="15870" width="13.7109375" style="640" customWidth="1"/>
    <col min="15871" max="15871" width="15.7109375" style="640" customWidth="1"/>
    <col min="15872" max="15875" width="13.7109375" style="640" customWidth="1"/>
    <col min="15876" max="15876" width="15" style="640" customWidth="1"/>
    <col min="15877" max="15877" width="13.7109375" style="640" customWidth="1"/>
    <col min="15878" max="15878" width="15.28515625" style="640" customWidth="1"/>
    <col min="15879" max="15879" width="13.85546875" style="640" bestFit="1" customWidth="1"/>
    <col min="15880" max="15880" width="15.5703125" style="640" bestFit="1" customWidth="1"/>
    <col min="15881" max="15881" width="13.85546875" style="640" bestFit="1" customWidth="1"/>
    <col min="15882" max="15882" width="15.5703125" style="640" bestFit="1" customWidth="1"/>
    <col min="15883" max="15883" width="14.140625" style="640" customWidth="1"/>
    <col min="15884" max="15884" width="15.28515625" style="640" customWidth="1"/>
    <col min="15885" max="16118" width="9.140625" style="640"/>
    <col min="16119" max="16119" width="1" style="640" customWidth="1"/>
    <col min="16120" max="16120" width="40.5703125" style="640" customWidth="1"/>
    <col min="16121" max="16122" width="14.7109375" style="640" customWidth="1"/>
    <col min="16123" max="16123" width="0" style="640" hidden="1" customWidth="1"/>
    <col min="16124" max="16126" width="13.7109375" style="640" customWidth="1"/>
    <col min="16127" max="16127" width="15.7109375" style="640" customWidth="1"/>
    <col min="16128" max="16131" width="13.7109375" style="640" customWidth="1"/>
    <col min="16132" max="16132" width="15" style="640" customWidth="1"/>
    <col min="16133" max="16133" width="13.7109375" style="640" customWidth="1"/>
    <col min="16134" max="16134" width="15.28515625" style="640" customWidth="1"/>
    <col min="16135" max="16135" width="13.85546875" style="640" bestFit="1" customWidth="1"/>
    <col min="16136" max="16136" width="15.5703125" style="640" bestFit="1" customWidth="1"/>
    <col min="16137" max="16137" width="13.85546875" style="640" bestFit="1" customWidth="1"/>
    <col min="16138" max="16138" width="15.5703125" style="640" bestFit="1" customWidth="1"/>
    <col min="16139" max="16139" width="14.140625" style="640" customWidth="1"/>
    <col min="16140" max="16140" width="15.28515625" style="640" customWidth="1"/>
    <col min="16141" max="16384" width="9.140625" style="640"/>
  </cols>
  <sheetData>
    <row r="1" spans="1:24" ht="27" customHeight="1">
      <c r="W1" s="966" t="s">
        <v>1154</v>
      </c>
      <c r="X1" s="966"/>
    </row>
    <row r="2" spans="1:24" ht="27" customHeight="1">
      <c r="A2" s="968" t="s">
        <v>1155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968"/>
      <c r="X2" s="968"/>
    </row>
    <row r="3" spans="1:24" ht="96">
      <c r="A3" s="726" t="s">
        <v>3</v>
      </c>
      <c r="B3" s="725" t="s">
        <v>1045</v>
      </c>
      <c r="C3" s="725" t="s">
        <v>1053</v>
      </c>
      <c r="D3" s="725" t="s">
        <v>1051</v>
      </c>
      <c r="E3" s="725" t="s">
        <v>1052</v>
      </c>
      <c r="F3" s="725" t="s">
        <v>1054</v>
      </c>
      <c r="G3" s="721" t="s">
        <v>1050</v>
      </c>
      <c r="H3" s="722" t="s">
        <v>985</v>
      </c>
      <c r="I3" s="722" t="s">
        <v>986</v>
      </c>
      <c r="J3" s="723" t="s">
        <v>988</v>
      </c>
      <c r="K3" s="722" t="s">
        <v>1056</v>
      </c>
      <c r="L3" s="722" t="s">
        <v>1048</v>
      </c>
      <c r="M3" s="722" t="s">
        <v>1057</v>
      </c>
      <c r="N3" s="721" t="s">
        <v>1058</v>
      </c>
      <c r="O3" s="722" t="s">
        <v>1049</v>
      </c>
      <c r="P3" s="722" t="s">
        <v>1059</v>
      </c>
      <c r="Q3" s="722" t="s">
        <v>1060</v>
      </c>
      <c r="R3" s="721" t="s">
        <v>1061</v>
      </c>
      <c r="S3" s="721" t="s">
        <v>1046</v>
      </c>
      <c r="T3" s="724" t="s">
        <v>1062</v>
      </c>
      <c r="U3" s="724" t="s">
        <v>1063</v>
      </c>
      <c r="V3" s="724" t="s">
        <v>1055</v>
      </c>
      <c r="W3" s="724" t="s">
        <v>1064</v>
      </c>
      <c r="X3" s="724" t="s">
        <v>1065</v>
      </c>
    </row>
    <row r="4" spans="1:24" s="643" customFormat="1" ht="24" customHeight="1">
      <c r="A4" s="727">
        <v>1</v>
      </c>
      <c r="B4" s="728"/>
      <c r="C4" s="728"/>
      <c r="D4" s="728"/>
      <c r="E4" s="728"/>
      <c r="F4" s="728"/>
      <c r="G4" s="728"/>
      <c r="H4" s="729"/>
      <c r="I4" s="729"/>
      <c r="J4" s="729"/>
      <c r="K4" s="730"/>
      <c r="L4" s="730"/>
      <c r="M4" s="730"/>
      <c r="N4" s="732"/>
      <c r="O4" s="731"/>
      <c r="P4" s="732"/>
      <c r="Q4" s="732"/>
      <c r="R4" s="732"/>
      <c r="S4" s="732"/>
      <c r="T4" s="733"/>
      <c r="U4" s="734">
        <f>IFERROR(0,MIN(Амортизация6[[#This Row],[Амортизация за расчётный период, руб.]],Амортизация6[[#This Row],[Первоначальная стоимость с учётом изменения, руб.]]/Амортизация6[[#This Row],[Срок полезного использования по 1178, год]]))</f>
        <v>0</v>
      </c>
      <c r="V4" s="734"/>
      <c r="W4" s="734">
        <f>(Амортизация6[[#This Row],[Остаточная стоимость на начало периода, руб.]]+(Амортизация6[[#This Row],[Остаточная стоимость на начало периода, руб.]]-Амортизация6[[#This Row],[Амортизация за расчётный период, руб.]]))/2*Амортизация6[[#This Row],[Ставка налога на имущество, %]]</f>
        <v>0</v>
      </c>
      <c r="X4" s="734">
        <f t="shared" ref="X4:X6" si="0">SUM(U4,W4)</f>
        <v>0</v>
      </c>
    </row>
    <row r="5" spans="1:24" s="643" customFormat="1" ht="24" customHeight="1">
      <c r="A5" s="727" t="s">
        <v>539</v>
      </c>
      <c r="B5" s="735"/>
      <c r="C5" s="735"/>
      <c r="D5" s="735"/>
      <c r="E5" s="735"/>
      <c r="F5" s="735"/>
      <c r="G5" s="735"/>
      <c r="H5" s="730"/>
      <c r="I5" s="729"/>
      <c r="J5" s="729"/>
      <c r="K5" s="730"/>
      <c r="L5" s="730"/>
      <c r="M5" s="730"/>
      <c r="N5" s="732"/>
      <c r="O5" s="731"/>
      <c r="P5" s="732"/>
      <c r="Q5" s="732"/>
      <c r="R5" s="732"/>
      <c r="S5" s="732"/>
      <c r="T5" s="733"/>
      <c r="U5" s="734">
        <f>IFERROR(0,MIN(Амортизация6[[#This Row],[Амортизация за расчётный период, руб.]],Амортизация6[[#This Row],[Первоначальная стоимость с учётом изменения, руб.]]/Амортизация6[[#This Row],[Срок полезного использования по 1178, год]]))</f>
        <v>0</v>
      </c>
      <c r="V5" s="734"/>
      <c r="W5" s="734">
        <f>(Амортизация6[[#This Row],[Остаточная стоимость на начало периода, руб.]]+(Амортизация6[[#This Row],[Остаточная стоимость на начало периода, руб.]]-Амортизация6[[#This Row],[Амортизация за расчётный период, руб.]]))/2*Амортизация6[[#This Row],[Ставка налога на имущество, %]]</f>
        <v>0</v>
      </c>
      <c r="X5" s="734">
        <f t="shared" si="0"/>
        <v>0</v>
      </c>
    </row>
    <row r="6" spans="1:24" ht="27" customHeight="1">
      <c r="A6" s="736" t="s">
        <v>1047</v>
      </c>
      <c r="B6" s="737"/>
      <c r="C6" s="737"/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1123"/>
      <c r="O6" s="738"/>
      <c r="P6" s="1123"/>
      <c r="Q6" s="1123"/>
      <c r="R6" s="1123"/>
      <c r="S6" s="737"/>
      <c r="T6" s="733"/>
      <c r="U6" s="734">
        <f>IFERROR(0,MIN(Амортизация6[[#This Row],[Амортизация за расчётный период, руб.]],Амортизация6[[#This Row],[Первоначальная стоимость с учётом изменения, руб.]]/Амортизация6[[#This Row],[Срок полезного использования по 1178, год]]))</f>
        <v>0</v>
      </c>
      <c r="V6" s="734"/>
      <c r="W6" s="734">
        <f>(Амортизация6[[#This Row],[Остаточная стоимость на начало периода, руб.]]+(Амортизация6[[#This Row],[Остаточная стоимость на начало периода, руб.]]-Амортизация6[[#This Row],[Амортизация за расчётный период, руб.]]))/2*Амортизация6[[#This Row],[Ставка налога на имущество, %]]</f>
        <v>0</v>
      </c>
      <c r="X6" s="734">
        <f t="shared" si="0"/>
        <v>0</v>
      </c>
    </row>
    <row r="7" spans="1:24" ht="27" customHeight="1">
      <c r="A7" s="739" t="s">
        <v>800</v>
      </c>
      <c r="B7" s="740"/>
      <c r="C7" s="740"/>
      <c r="D7" s="740"/>
      <c r="E7" s="740"/>
      <c r="F7" s="740"/>
      <c r="G7" s="740"/>
      <c r="H7" s="741"/>
      <c r="I7" s="742"/>
      <c r="J7" s="742"/>
      <c r="K7"/>
      <c r="L7"/>
      <c r="M7"/>
      <c r="N7" s="741"/>
      <c r="O7" s="741"/>
      <c r="P7" s="741"/>
      <c r="Q7" s="741"/>
      <c r="R7" s="744">
        <f>SUBTOTAL(109,Амортизация6[Амортизация за расчётный период, руб.])</f>
        <v>0</v>
      </c>
      <c r="S7" s="741"/>
      <c r="T7" s="743"/>
      <c r="U7" s="744">
        <f>SUBTOTAL(109,Амортизация6[Амортизация по 1178, руб.])</f>
        <v>0</v>
      </c>
      <c r="V7" s="744">
        <f>SUBTOTAL(109,Амортизация6[Ставка налога на имущество, %])</f>
        <v>0</v>
      </c>
      <c r="W7" s="744">
        <f>SUBTOTAL(109,Амортизация6[Ставка налога на имущество, %])</f>
        <v>0</v>
      </c>
      <c r="X7" s="744">
        <f>SUBTOTAL(109,Амортизация6[Экономически обоснованный размер арендной платы, руб.])</f>
        <v>0</v>
      </c>
    </row>
  </sheetData>
  <sheetProtection algorithmName="SHA-512" hashValue="w26OcvXe7e6TZHCZSHb09P70aW+E+d9uNg0FdBEhbWr/S8umvKXLWwVhHmtgFGGZx5OoJpKFOiPtuHsz02easg==" saltValue="dbQUg+dGMY18U4/EmU9VJw==" spinCount="100000" sheet="1" objects="1" insertRows="0"/>
  <mergeCells count="2">
    <mergeCell ref="W1:X1"/>
    <mergeCell ref="A2:X2"/>
  </mergeCells>
  <pageMargins left="0.55118110236220474" right="0.55118110236220474" top="0.59055118110236227" bottom="0.59055118110236227" header="0.31496062992125984" footer="0.31496062992125984"/>
  <pageSetup paperSize="9" scale="37" fitToHeight="0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17"/>
  <dimension ref="A1:D22"/>
  <sheetViews>
    <sheetView view="pageBreakPreview" zoomScaleNormal="100" zoomScaleSheetLayoutView="100" workbookViewId="0">
      <selection activeCell="B6" sqref="B6"/>
    </sheetView>
  </sheetViews>
  <sheetFormatPr defaultColWidth="9.140625" defaultRowHeight="12.75"/>
  <cols>
    <col min="1" max="1" width="6.7109375" style="356" customWidth="1"/>
    <col min="2" max="2" width="71.5703125" style="356" customWidth="1"/>
    <col min="3" max="4" width="15.7109375" style="356" customWidth="1"/>
    <col min="5" max="16384" width="9.140625" style="356"/>
  </cols>
  <sheetData>
    <row r="1" spans="1:4" ht="18.75">
      <c r="A1" s="973" t="s">
        <v>775</v>
      </c>
      <c r="B1" s="973"/>
      <c r="C1" s="973"/>
      <c r="D1" s="973"/>
    </row>
    <row r="2" spans="1:4" ht="18.75">
      <c r="A2" s="973" t="s">
        <v>776</v>
      </c>
      <c r="B2" s="973"/>
      <c r="C2" s="973"/>
      <c r="D2" s="973"/>
    </row>
    <row r="3" spans="1:4" ht="18.75">
      <c r="A3" s="973" t="s">
        <v>777</v>
      </c>
      <c r="B3" s="973"/>
      <c r="C3" s="973"/>
      <c r="D3" s="973"/>
    </row>
    <row r="4" spans="1:4" ht="18.75">
      <c r="A4" s="357"/>
      <c r="B4" s="357"/>
      <c r="C4" s="357"/>
      <c r="D4" s="357"/>
    </row>
    <row r="5" spans="1:4" ht="63" customHeight="1">
      <c r="A5" s="974" t="s">
        <v>778</v>
      </c>
      <c r="B5" s="974"/>
      <c r="C5" s="974"/>
      <c r="D5" s="974"/>
    </row>
    <row r="6" spans="1:4" ht="56.25">
      <c r="A6" s="358" t="s">
        <v>293</v>
      </c>
      <c r="B6" s="359" t="s">
        <v>466</v>
      </c>
      <c r="C6" s="359" t="s">
        <v>779</v>
      </c>
      <c r="D6" s="359" t="s">
        <v>780</v>
      </c>
    </row>
    <row r="7" spans="1:4" ht="18.75">
      <c r="A7" s="975" t="s">
        <v>781</v>
      </c>
      <c r="B7" s="976"/>
      <c r="C7" s="976"/>
      <c r="D7" s="977"/>
    </row>
    <row r="8" spans="1:4" ht="18.75">
      <c r="A8" s="386">
        <v>1</v>
      </c>
      <c r="B8" s="387"/>
      <c r="C8" s="387"/>
      <c r="D8" s="387"/>
    </row>
    <row r="9" spans="1:4" ht="18.75">
      <c r="A9" s="386">
        <v>2</v>
      </c>
      <c r="B9" s="387"/>
      <c r="C9" s="387"/>
      <c r="D9" s="387"/>
    </row>
    <row r="10" spans="1:4" ht="18.75">
      <c r="A10" s="386">
        <v>3</v>
      </c>
      <c r="B10" s="387"/>
      <c r="C10" s="387"/>
      <c r="D10" s="387"/>
    </row>
    <row r="11" spans="1:4" ht="18.75">
      <c r="A11" s="386" t="s">
        <v>539</v>
      </c>
      <c r="B11" s="387"/>
      <c r="C11" s="387"/>
      <c r="D11" s="387"/>
    </row>
    <row r="12" spans="1:4" ht="18.75">
      <c r="A12" s="969" t="s">
        <v>11</v>
      </c>
      <c r="B12" s="969"/>
      <c r="C12" s="360"/>
      <c r="D12" s="360"/>
    </row>
    <row r="13" spans="1:4" ht="18.75">
      <c r="A13" s="969"/>
      <c r="B13" s="969"/>
      <c r="C13" s="360"/>
      <c r="D13" s="360"/>
    </row>
    <row r="14" spans="1:4" ht="18.75">
      <c r="A14" s="970" t="s">
        <v>782</v>
      </c>
      <c r="B14" s="971"/>
      <c r="C14" s="971"/>
      <c r="D14" s="972"/>
    </row>
    <row r="15" spans="1:4" ht="18.75">
      <c r="A15" s="386"/>
      <c r="B15" s="387"/>
      <c r="C15" s="387"/>
      <c r="D15" s="387"/>
    </row>
    <row r="16" spans="1:4" ht="18.75">
      <c r="A16" s="386"/>
      <c r="B16" s="387"/>
      <c r="C16" s="387"/>
      <c r="D16" s="387"/>
    </row>
    <row r="17" spans="1:4" ht="18.75">
      <c r="A17" s="386"/>
      <c r="B17" s="387"/>
      <c r="C17" s="387"/>
      <c r="D17" s="387"/>
    </row>
    <row r="18" spans="1:4" ht="18.75">
      <c r="A18" s="386"/>
      <c r="B18" s="387"/>
      <c r="C18" s="387"/>
      <c r="D18" s="387"/>
    </row>
    <row r="19" spans="1:4" ht="18.75">
      <c r="A19" s="386"/>
      <c r="B19" s="387"/>
      <c r="C19" s="387"/>
      <c r="D19" s="387"/>
    </row>
    <row r="20" spans="1:4" ht="18.75">
      <c r="A20" s="386" t="s">
        <v>783</v>
      </c>
      <c r="B20" s="387"/>
      <c r="C20" s="387"/>
      <c r="D20" s="387"/>
    </row>
    <row r="21" spans="1:4" ht="18.75">
      <c r="A21" s="969" t="s">
        <v>11</v>
      </c>
      <c r="B21" s="969"/>
      <c r="C21" s="360"/>
      <c r="D21" s="360"/>
    </row>
    <row r="22" spans="1:4">
      <c r="A22" s="361"/>
      <c r="B22" s="361"/>
      <c r="C22" s="361"/>
      <c r="D22" s="361"/>
    </row>
  </sheetData>
  <sheetProtection algorithmName="SHA-512" hashValue="UZH9mSDV2t3Qs7WrYAX+EBGf10xdl2u8UEINE1XEFDSJDNJs1yXC8iiokOURCYUi3qOJTgM+5uEmwBVLF6BsUQ==" saltValue="wablZqvnlH46zbspz7aH/g==" spinCount="100000" sheet="1" objects="1"/>
  <mergeCells count="9">
    <mergeCell ref="A13:B13"/>
    <mergeCell ref="A14:D14"/>
    <mergeCell ref="A21:B21"/>
    <mergeCell ref="A1:D1"/>
    <mergeCell ref="A2:D2"/>
    <mergeCell ref="A3:D3"/>
    <mergeCell ref="A5:D5"/>
    <mergeCell ref="A7:D7"/>
    <mergeCell ref="A12:B12"/>
  </mergeCells>
  <pageMargins left="0.7" right="0.7" top="0.75" bottom="0.75" header="0.3" footer="0.3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18"/>
  <dimension ref="A1:I12"/>
  <sheetViews>
    <sheetView view="pageBreakPreview" zoomScale="76" zoomScaleNormal="100" zoomScaleSheetLayoutView="76" workbookViewId="0">
      <selection activeCell="A10" sqref="A10:H10"/>
    </sheetView>
  </sheetViews>
  <sheetFormatPr defaultColWidth="8.85546875" defaultRowHeight="18.75"/>
  <cols>
    <col min="1" max="1" width="8.85546875" style="362"/>
    <col min="2" max="2" width="13.140625" style="362" customWidth="1"/>
    <col min="3" max="3" width="17.7109375" style="362" customWidth="1"/>
    <col min="4" max="4" width="17.28515625" style="362" customWidth="1"/>
    <col min="5" max="5" width="15.140625" style="362" customWidth="1"/>
    <col min="6" max="6" width="15" style="362" customWidth="1"/>
    <col min="7" max="7" width="17.7109375" style="362" customWidth="1"/>
    <col min="8" max="8" width="16.42578125" style="362" customWidth="1"/>
    <col min="9" max="9" width="17.28515625" style="362" customWidth="1"/>
    <col min="10" max="16384" width="8.85546875" style="362"/>
  </cols>
  <sheetData>
    <row r="1" spans="1:9">
      <c r="A1" s="981" t="s">
        <v>816</v>
      </c>
      <c r="B1" s="981"/>
      <c r="C1" s="981"/>
      <c r="D1" s="981"/>
      <c r="E1" s="981"/>
      <c r="F1" s="981"/>
      <c r="G1" s="981"/>
      <c r="H1" s="981"/>
      <c r="I1" s="981"/>
    </row>
    <row r="2" spans="1:9">
      <c r="A2" s="981" t="s">
        <v>784</v>
      </c>
      <c r="B2" s="981"/>
      <c r="C2" s="981"/>
      <c r="D2" s="981"/>
      <c r="E2" s="981"/>
      <c r="F2" s="981"/>
      <c r="G2" s="981"/>
      <c r="H2" s="981"/>
      <c r="I2" s="981"/>
    </row>
    <row r="3" spans="1:9">
      <c r="A3" s="982" t="s">
        <v>785</v>
      </c>
      <c r="B3" s="981"/>
      <c r="C3" s="981"/>
      <c r="D3" s="981"/>
      <c r="E3" s="981"/>
      <c r="F3" s="981"/>
      <c r="G3" s="981"/>
      <c r="H3" s="981"/>
      <c r="I3" s="981"/>
    </row>
    <row r="5" spans="1:9">
      <c r="A5" s="983" t="s">
        <v>786</v>
      </c>
      <c r="B5" s="983"/>
      <c r="C5" s="983"/>
      <c r="D5" s="983"/>
      <c r="E5" s="983"/>
      <c r="F5" s="983"/>
      <c r="G5" s="983"/>
      <c r="H5" s="983"/>
      <c r="I5" s="983"/>
    </row>
    <row r="6" spans="1:9" ht="82.15" customHeight="1">
      <c r="A6" s="363" t="s">
        <v>293</v>
      </c>
      <c r="B6" s="363" t="s">
        <v>788</v>
      </c>
      <c r="C6" s="363" t="s">
        <v>787</v>
      </c>
      <c r="D6" s="363" t="s">
        <v>1156</v>
      </c>
      <c r="E6" s="363" t="s">
        <v>789</v>
      </c>
      <c r="F6" s="363" t="s">
        <v>1157</v>
      </c>
      <c r="G6" s="363" t="s">
        <v>790</v>
      </c>
      <c r="H6" s="363" t="s">
        <v>791</v>
      </c>
    </row>
    <row r="7" spans="1:9">
      <c r="A7" s="984" t="s">
        <v>1158</v>
      </c>
      <c r="B7" s="985"/>
      <c r="C7" s="985"/>
      <c r="D7" s="985"/>
      <c r="E7" s="985"/>
      <c r="F7" s="985"/>
      <c r="G7" s="985"/>
      <c r="H7" s="986"/>
    </row>
    <row r="8" spans="1:9">
      <c r="A8" s="388"/>
      <c r="B8" s="388"/>
      <c r="C8" s="388"/>
      <c r="D8" s="388"/>
      <c r="E8" s="388"/>
      <c r="F8" s="388"/>
      <c r="G8" s="388"/>
      <c r="H8" s="388"/>
    </row>
    <row r="9" spans="1:9">
      <c r="A9" s="388"/>
      <c r="B9" s="388"/>
      <c r="C9" s="388"/>
      <c r="D9" s="388"/>
      <c r="E9" s="388"/>
      <c r="F9" s="388"/>
      <c r="G9" s="388"/>
      <c r="H9" s="388"/>
    </row>
    <row r="10" spans="1:9">
      <c r="A10" s="978" t="s">
        <v>1159</v>
      </c>
      <c r="B10" s="979"/>
      <c r="C10" s="979"/>
      <c r="D10" s="979"/>
      <c r="E10" s="979"/>
      <c r="F10" s="979"/>
      <c r="G10" s="979"/>
      <c r="H10" s="980"/>
    </row>
    <row r="11" spans="1:9">
      <c r="A11" s="816"/>
      <c r="B11" s="816"/>
      <c r="C11" s="816"/>
      <c r="D11" s="816"/>
      <c r="E11" s="816"/>
      <c r="F11" s="816"/>
      <c r="G11" s="816"/>
      <c r="H11" s="816"/>
    </row>
    <row r="12" spans="1:9">
      <c r="A12" s="816"/>
      <c r="B12" s="816"/>
      <c r="C12" s="816"/>
      <c r="D12" s="816"/>
      <c r="E12" s="816"/>
      <c r="F12" s="816"/>
      <c r="G12" s="816"/>
      <c r="H12" s="816"/>
    </row>
  </sheetData>
  <sheetProtection algorithmName="SHA-512" hashValue="Xl9ByxbebHiQafAqwZ4wbKvKW9mI6W48sqgOA11AifFR7+/0ohps5XKBOBzAn+F4ucMv5jxUsk0CItvX+aI2wA==" saltValue="i+SpsDqNivYy39N7CY7HRw==" spinCount="100000" sheet="1" objects="1"/>
  <mergeCells count="6">
    <mergeCell ref="A10:H10"/>
    <mergeCell ref="A1:I1"/>
    <mergeCell ref="A2:I2"/>
    <mergeCell ref="A3:I3"/>
    <mergeCell ref="A5:I5"/>
    <mergeCell ref="A7:H7"/>
  </mergeCells>
  <pageMargins left="0.7" right="0.7" top="0.75" bottom="0.75" header="0.3" footer="0.3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19"/>
  <dimension ref="A1:G11"/>
  <sheetViews>
    <sheetView view="pageBreakPreview" topLeftCell="E1" zoomScaleNormal="100" zoomScaleSheetLayoutView="100" workbookViewId="0">
      <selection activeCell="B6" sqref="B6"/>
    </sheetView>
  </sheetViews>
  <sheetFormatPr defaultColWidth="8.85546875" defaultRowHeight="18.75"/>
  <cols>
    <col min="1" max="1" width="9.140625" style="362" customWidth="1"/>
    <col min="2" max="2" width="26.7109375" style="362" customWidth="1"/>
    <col min="3" max="3" width="12.5703125" style="362" customWidth="1"/>
    <col min="4" max="4" width="26.42578125" style="362" customWidth="1"/>
    <col min="5" max="5" width="24.140625" style="362" customWidth="1"/>
    <col min="6" max="6" width="33.42578125" style="362" customWidth="1"/>
    <col min="7" max="7" width="28.7109375" style="362" customWidth="1"/>
    <col min="8" max="16384" width="8.85546875" style="362"/>
  </cols>
  <sheetData>
    <row r="1" spans="1:7">
      <c r="A1" s="981" t="s">
        <v>817</v>
      </c>
      <c r="B1" s="981"/>
      <c r="C1" s="981"/>
      <c r="D1" s="981"/>
      <c r="E1" s="981"/>
      <c r="F1" s="981"/>
      <c r="G1" s="981"/>
    </row>
    <row r="2" spans="1:7">
      <c r="A2" s="981" t="s">
        <v>792</v>
      </c>
      <c r="B2" s="981"/>
      <c r="C2" s="981"/>
      <c r="D2" s="981"/>
      <c r="E2" s="981"/>
      <c r="F2" s="981"/>
      <c r="G2" s="981"/>
    </row>
    <row r="3" spans="1:7">
      <c r="A3" s="981" t="s">
        <v>777</v>
      </c>
      <c r="B3" s="981"/>
      <c r="C3" s="981"/>
      <c r="D3" s="981"/>
      <c r="E3" s="981"/>
      <c r="F3" s="981"/>
      <c r="G3" s="981"/>
    </row>
    <row r="5" spans="1:7" ht="36.6" customHeight="1">
      <c r="A5" s="987" t="s">
        <v>793</v>
      </c>
      <c r="B5" s="987"/>
      <c r="C5" s="987"/>
      <c r="D5" s="987"/>
      <c r="E5" s="987"/>
      <c r="F5" s="987"/>
      <c r="G5" s="987"/>
    </row>
    <row r="6" spans="1:7" ht="75">
      <c r="A6" s="359" t="s">
        <v>293</v>
      </c>
      <c r="B6" s="359" t="s">
        <v>794</v>
      </c>
      <c r="C6" s="359" t="s">
        <v>795</v>
      </c>
      <c r="D6" s="359" t="s">
        <v>796</v>
      </c>
      <c r="E6" s="359" t="s">
        <v>797</v>
      </c>
      <c r="F6" s="359" t="s">
        <v>798</v>
      </c>
      <c r="G6" s="359" t="s">
        <v>799</v>
      </c>
    </row>
    <row r="7" spans="1:7">
      <c r="A7" s="359">
        <v>1</v>
      </c>
      <c r="B7" s="359">
        <v>2</v>
      </c>
      <c r="C7" s="359">
        <v>3</v>
      </c>
      <c r="D7" s="359">
        <v>4</v>
      </c>
      <c r="E7" s="359">
        <v>5</v>
      </c>
      <c r="F7" s="359">
        <v>6</v>
      </c>
      <c r="G7" s="359">
        <v>7</v>
      </c>
    </row>
    <row r="8" spans="1:7">
      <c r="A8" s="388"/>
      <c r="B8" s="388"/>
      <c r="C8" s="388"/>
      <c r="D8" s="388"/>
      <c r="E8" s="388"/>
      <c r="F8" s="388"/>
      <c r="G8" s="388"/>
    </row>
    <row r="9" spans="1:7">
      <c r="A9" s="388"/>
      <c r="B9" s="388"/>
      <c r="C9" s="388"/>
      <c r="D9" s="388"/>
      <c r="E9" s="388"/>
      <c r="F9" s="388"/>
      <c r="G9" s="388"/>
    </row>
    <row r="10" spans="1:7">
      <c r="A10" s="388"/>
      <c r="B10" s="388"/>
      <c r="C10" s="388"/>
      <c r="D10" s="388"/>
      <c r="E10" s="388"/>
      <c r="F10" s="388"/>
      <c r="G10" s="388"/>
    </row>
    <row r="11" spans="1:7">
      <c r="A11" s="388"/>
      <c r="B11" s="388"/>
      <c r="C11" s="388"/>
      <c r="D11" s="388"/>
      <c r="E11" s="388"/>
      <c r="F11" s="388"/>
      <c r="G11" s="388"/>
    </row>
  </sheetData>
  <sheetProtection algorithmName="SHA-512" hashValue="5w3aJz/YkNO6E4aXwvJGKj6Uy4e+RAitfAEvMyR3uUgrKciGsNOFutt9izrfPwFHZxRjBb69tK/90cTufRlUAQ==" saltValue="Ev3BLAN8S9UREythHml1Mw==" spinCount="100000" sheet="1" objects="1"/>
  <mergeCells count="4">
    <mergeCell ref="A1:G1"/>
    <mergeCell ref="A2:G2"/>
    <mergeCell ref="A3:G3"/>
    <mergeCell ref="A5:G5"/>
  </mergeCells>
  <pageMargins left="0.7" right="0.7" top="0.75" bottom="0.75" header="0.3" footer="0.3"/>
  <pageSetup paperSize="9"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0"/>
  <dimension ref="A1:R36"/>
  <sheetViews>
    <sheetView view="pageBreakPreview" zoomScale="75" zoomScaleNormal="75" zoomScaleSheetLayoutView="75" workbookViewId="0">
      <pane xSplit="2" ySplit="6" topLeftCell="C7" activePane="bottomRight" state="frozen"/>
      <selection activeCell="B6" sqref="B6"/>
      <selection pane="topRight" activeCell="B6" sqref="B6"/>
      <selection pane="bottomLeft" activeCell="B6" sqref="B6"/>
      <selection pane="bottomRight" activeCell="D10" sqref="D10"/>
    </sheetView>
  </sheetViews>
  <sheetFormatPr defaultColWidth="9.140625" defaultRowHeight="15"/>
  <cols>
    <col min="1" max="1" width="13.7109375" style="160" customWidth="1"/>
    <col min="2" max="2" width="37.42578125" style="161" customWidth="1"/>
    <col min="3" max="3" width="10" style="160" customWidth="1"/>
    <col min="4" max="4" width="10.42578125" style="162" bestFit="1" customWidth="1"/>
    <col min="5" max="8" width="12" style="162" customWidth="1"/>
    <col min="9" max="9" width="10.42578125" style="162" bestFit="1" customWidth="1"/>
    <col min="10" max="13" width="12" style="162" customWidth="1"/>
    <col min="14" max="14" width="10.42578125" style="162" bestFit="1" customWidth="1"/>
    <col min="15" max="18" width="12" style="162" customWidth="1"/>
    <col min="19" max="16384" width="9.140625" style="161"/>
  </cols>
  <sheetData>
    <row r="1" spans="1:18" s="159" customFormat="1">
      <c r="A1" s="157"/>
      <c r="B1" s="406">
        <f>'Таб.2 Пр.3'!B5</f>
        <v>0</v>
      </c>
      <c r="C1" s="157"/>
      <c r="D1" s="158"/>
      <c r="E1" s="158"/>
      <c r="F1" s="158"/>
      <c r="G1" s="992"/>
      <c r="H1" s="992"/>
      <c r="I1" s="158"/>
      <c r="J1" s="158"/>
      <c r="K1" s="158"/>
      <c r="L1" s="992"/>
      <c r="M1" s="992"/>
      <c r="N1" s="158"/>
      <c r="O1" s="158"/>
      <c r="P1" s="991" t="s">
        <v>819</v>
      </c>
      <c r="Q1" s="991"/>
      <c r="R1" s="991"/>
    </row>
    <row r="2" spans="1:18" s="159" customFormat="1" ht="15.75">
      <c r="A2" s="993" t="s">
        <v>570</v>
      </c>
      <c r="B2" s="993"/>
      <c r="C2" s="993"/>
      <c r="D2" s="994"/>
      <c r="E2" s="158"/>
      <c r="F2" s="158"/>
      <c r="G2" s="158"/>
      <c r="H2" s="158"/>
      <c r="J2" s="158"/>
      <c r="K2" s="158"/>
      <c r="L2" s="158"/>
      <c r="M2" s="158"/>
      <c r="O2" s="158"/>
      <c r="P2" s="158"/>
      <c r="Q2" s="158"/>
      <c r="R2" s="158" t="s">
        <v>818</v>
      </c>
    </row>
    <row r="3" spans="1:18" ht="15.75" thickBot="1"/>
    <row r="4" spans="1:18" ht="12.75" customHeight="1">
      <c r="A4" s="995" t="s">
        <v>571</v>
      </c>
      <c r="B4" s="997" t="s">
        <v>572</v>
      </c>
      <c r="C4" s="999" t="s">
        <v>573</v>
      </c>
      <c r="D4" s="988" t="s">
        <v>1030</v>
      </c>
      <c r="E4" s="989"/>
      <c r="F4" s="989"/>
      <c r="G4" s="989"/>
      <c r="H4" s="990"/>
      <c r="I4" s="988" t="s">
        <v>1031</v>
      </c>
      <c r="J4" s="989"/>
      <c r="K4" s="989"/>
      <c r="L4" s="989"/>
      <c r="M4" s="990"/>
      <c r="N4" s="988" t="s">
        <v>1032</v>
      </c>
      <c r="O4" s="989"/>
      <c r="P4" s="989"/>
      <c r="Q4" s="989"/>
      <c r="R4" s="990"/>
    </row>
    <row r="5" spans="1:18" s="160" customFormat="1">
      <c r="A5" s="996"/>
      <c r="B5" s="998"/>
      <c r="C5" s="1000"/>
      <c r="D5" s="163" t="s">
        <v>11</v>
      </c>
      <c r="E5" s="164" t="s">
        <v>88</v>
      </c>
      <c r="F5" s="164" t="s">
        <v>89</v>
      </c>
      <c r="G5" s="164" t="s">
        <v>90</v>
      </c>
      <c r="H5" s="165" t="s">
        <v>91</v>
      </c>
      <c r="I5" s="163" t="s">
        <v>11</v>
      </c>
      <c r="J5" s="164" t="s">
        <v>88</v>
      </c>
      <c r="K5" s="164" t="s">
        <v>89</v>
      </c>
      <c r="L5" s="164" t="s">
        <v>90</v>
      </c>
      <c r="M5" s="165" t="s">
        <v>91</v>
      </c>
      <c r="N5" s="163" t="s">
        <v>11</v>
      </c>
      <c r="O5" s="164" t="s">
        <v>88</v>
      </c>
      <c r="P5" s="164" t="s">
        <v>89</v>
      </c>
      <c r="Q5" s="164" t="s">
        <v>90</v>
      </c>
      <c r="R5" s="165" t="s">
        <v>91</v>
      </c>
    </row>
    <row r="6" spans="1:18" s="160" customFormat="1" ht="15.75" thickBot="1">
      <c r="A6" s="166">
        <v>1</v>
      </c>
      <c r="B6" s="167">
        <v>2</v>
      </c>
      <c r="C6" s="1001"/>
      <c r="D6" s="168">
        <f>1</f>
        <v>1</v>
      </c>
      <c r="E6" s="169">
        <f>D6+1</f>
        <v>2</v>
      </c>
      <c r="F6" s="169">
        <f>E6+1</f>
        <v>3</v>
      </c>
      <c r="G6" s="169">
        <f>F6+1</f>
        <v>4</v>
      </c>
      <c r="H6" s="170">
        <f>G6+1</f>
        <v>5</v>
      </c>
      <c r="I6" s="168">
        <f>1</f>
        <v>1</v>
      </c>
      <c r="J6" s="169">
        <f>I6+1</f>
        <v>2</v>
      </c>
      <c r="K6" s="169">
        <f>J6+1</f>
        <v>3</v>
      </c>
      <c r="L6" s="169">
        <f>K6+1</f>
        <v>4</v>
      </c>
      <c r="M6" s="170">
        <f>L6+1</f>
        <v>5</v>
      </c>
      <c r="N6" s="168">
        <f>1</f>
        <v>1</v>
      </c>
      <c r="O6" s="169">
        <f>N6+1</f>
        <v>2</v>
      </c>
      <c r="P6" s="169">
        <f>O6+1</f>
        <v>3</v>
      </c>
      <c r="Q6" s="169">
        <f>P6+1</f>
        <v>4</v>
      </c>
      <c r="R6" s="170">
        <f>Q6+1</f>
        <v>5</v>
      </c>
    </row>
    <row r="7" spans="1:18" s="159" customFormat="1" ht="30">
      <c r="A7" s="171" t="s">
        <v>260</v>
      </c>
      <c r="B7" s="407" t="s">
        <v>574</v>
      </c>
      <c r="C7" s="172" t="s">
        <v>575</v>
      </c>
      <c r="D7" s="390"/>
      <c r="E7" s="391"/>
      <c r="F7" s="391"/>
      <c r="G7" s="391"/>
      <c r="H7" s="391"/>
      <c r="I7" s="390"/>
      <c r="J7" s="391"/>
      <c r="K7" s="391"/>
      <c r="L7" s="391"/>
      <c r="M7" s="392"/>
      <c r="N7" s="390"/>
      <c r="O7" s="391"/>
      <c r="P7" s="391"/>
      <c r="Q7" s="391"/>
      <c r="R7" s="392"/>
    </row>
    <row r="8" spans="1:18" s="159" customFormat="1">
      <c r="A8" s="173" t="s">
        <v>23</v>
      </c>
      <c r="B8" s="408" t="s">
        <v>576</v>
      </c>
      <c r="C8" s="174" t="s">
        <v>575</v>
      </c>
      <c r="D8" s="183"/>
      <c r="E8" s="393"/>
      <c r="F8" s="393"/>
      <c r="G8" s="393"/>
      <c r="H8" s="394"/>
      <c r="I8" s="183"/>
      <c r="J8" s="393"/>
      <c r="K8" s="393"/>
      <c r="L8" s="393"/>
      <c r="M8" s="394"/>
      <c r="N8" s="183"/>
      <c r="O8" s="393"/>
      <c r="P8" s="393"/>
      <c r="Q8" s="393"/>
      <c r="R8" s="394"/>
    </row>
    <row r="9" spans="1:18">
      <c r="A9" s="173"/>
      <c r="B9" s="408" t="s">
        <v>577</v>
      </c>
      <c r="C9" s="175"/>
      <c r="D9" s="176"/>
      <c r="E9" s="177"/>
      <c r="F9" s="177"/>
      <c r="G9" s="177"/>
      <c r="H9" s="178"/>
      <c r="I9" s="176"/>
      <c r="J9" s="177"/>
      <c r="K9" s="177"/>
      <c r="L9" s="177"/>
      <c r="M9" s="178"/>
      <c r="N9" s="176"/>
      <c r="O9" s="177"/>
      <c r="P9" s="177"/>
      <c r="Q9" s="177"/>
      <c r="R9" s="178"/>
    </row>
    <row r="10" spans="1:18">
      <c r="A10" s="173"/>
      <c r="B10" s="408" t="s">
        <v>578</v>
      </c>
      <c r="C10" s="174" t="s">
        <v>838</v>
      </c>
      <c r="D10" s="176"/>
      <c r="E10" s="179"/>
      <c r="F10" s="179"/>
      <c r="G10" s="179"/>
      <c r="H10" s="180"/>
      <c r="I10" s="176"/>
      <c r="J10" s="179"/>
      <c r="K10" s="179"/>
      <c r="L10" s="179"/>
      <c r="M10" s="180"/>
      <c r="N10" s="176"/>
      <c r="O10" s="179"/>
      <c r="P10" s="179"/>
      <c r="Q10" s="179"/>
      <c r="R10" s="180"/>
    </row>
    <row r="11" spans="1:18">
      <c r="A11" s="173"/>
      <c r="B11" s="408" t="s">
        <v>88</v>
      </c>
      <c r="C11" s="174" t="s">
        <v>575</v>
      </c>
      <c r="D11" s="176"/>
      <c r="E11" s="181"/>
      <c r="F11" s="179"/>
      <c r="G11" s="179"/>
      <c r="H11" s="180"/>
      <c r="I11" s="176"/>
      <c r="J11" s="181"/>
      <c r="K11" s="179"/>
      <c r="L11" s="179"/>
      <c r="M11" s="180"/>
      <c r="N11" s="176"/>
      <c r="O11" s="181"/>
      <c r="P11" s="179"/>
      <c r="Q11" s="179"/>
      <c r="R11" s="180"/>
    </row>
    <row r="12" spans="1:18">
      <c r="A12" s="173"/>
      <c r="B12" s="408" t="s">
        <v>89</v>
      </c>
      <c r="C12" s="174" t="s">
        <v>575</v>
      </c>
      <c r="D12" s="176"/>
      <c r="E12" s="181"/>
      <c r="F12" s="181"/>
      <c r="G12" s="179"/>
      <c r="H12" s="180"/>
      <c r="I12" s="176"/>
      <c r="J12" s="181"/>
      <c r="K12" s="181"/>
      <c r="L12" s="179"/>
      <c r="M12" s="180"/>
      <c r="N12" s="176"/>
      <c r="O12" s="181"/>
      <c r="P12" s="181"/>
      <c r="Q12" s="179"/>
      <c r="R12" s="180"/>
    </row>
    <row r="13" spans="1:18">
      <c r="A13" s="173"/>
      <c r="B13" s="408" t="s">
        <v>90</v>
      </c>
      <c r="C13" s="174" t="s">
        <v>575</v>
      </c>
      <c r="D13" s="176"/>
      <c r="E13" s="181"/>
      <c r="F13" s="181"/>
      <c r="G13" s="181"/>
      <c r="H13" s="180"/>
      <c r="I13" s="176"/>
      <c r="J13" s="181"/>
      <c r="K13" s="181"/>
      <c r="L13" s="181"/>
      <c r="M13" s="180"/>
      <c r="N13" s="176"/>
      <c r="O13" s="181"/>
      <c r="P13" s="181"/>
      <c r="Q13" s="181"/>
      <c r="R13" s="180"/>
    </row>
    <row r="14" spans="1:18">
      <c r="A14" s="173" t="s">
        <v>29</v>
      </c>
      <c r="B14" s="408" t="s">
        <v>579</v>
      </c>
      <c r="C14" s="174" t="s">
        <v>575</v>
      </c>
      <c r="D14" s="183"/>
      <c r="E14" s="179"/>
      <c r="F14" s="179"/>
      <c r="G14" s="179"/>
      <c r="H14" s="180"/>
      <c r="I14" s="183"/>
      <c r="J14" s="179"/>
      <c r="K14" s="179"/>
      <c r="L14" s="179"/>
      <c r="M14" s="180"/>
      <c r="N14" s="183"/>
      <c r="O14" s="179"/>
      <c r="P14" s="179"/>
      <c r="Q14" s="179"/>
      <c r="R14" s="180"/>
    </row>
    <row r="15" spans="1:18">
      <c r="A15" s="173" t="s">
        <v>33</v>
      </c>
      <c r="B15" s="408" t="s">
        <v>580</v>
      </c>
      <c r="C15" s="174" t="s">
        <v>575</v>
      </c>
      <c r="D15" s="183"/>
      <c r="E15" s="179"/>
      <c r="F15" s="179"/>
      <c r="G15" s="179"/>
      <c r="H15" s="180"/>
      <c r="I15" s="183"/>
      <c r="J15" s="179"/>
      <c r="K15" s="179"/>
      <c r="L15" s="179"/>
      <c r="M15" s="180"/>
      <c r="N15" s="183"/>
      <c r="O15" s="179"/>
      <c r="P15" s="179"/>
      <c r="Q15" s="179"/>
      <c r="R15" s="180"/>
    </row>
    <row r="16" spans="1:18" ht="29.25" customHeight="1">
      <c r="A16" s="173" t="s">
        <v>65</v>
      </c>
      <c r="B16" s="408" t="s">
        <v>581</v>
      </c>
      <c r="C16" s="174" t="s">
        <v>575</v>
      </c>
      <c r="D16" s="183"/>
      <c r="E16" s="179">
        <f t="shared" ref="E16" si="0">SUM(F16:I16)</f>
        <v>0</v>
      </c>
      <c r="F16" s="179">
        <f t="shared" ref="F16" si="1">SUM(G16:J16)</f>
        <v>0</v>
      </c>
      <c r="G16" s="179">
        <f t="shared" ref="G16" si="2">SUM(H16:K16)</f>
        <v>0</v>
      </c>
      <c r="H16" s="180">
        <f t="shared" ref="H16" si="3">SUM(I16:L16)</f>
        <v>0</v>
      </c>
      <c r="I16" s="183"/>
      <c r="J16" s="179">
        <f t="shared" ref="J16" si="4">SUM(K16:N16)</f>
        <v>0</v>
      </c>
      <c r="K16" s="179">
        <f t="shared" ref="K16" si="5">SUM(L16:O16)</f>
        <v>0</v>
      </c>
      <c r="L16" s="179">
        <f t="shared" ref="L16" si="6">SUM(M16:P16)</f>
        <v>0</v>
      </c>
      <c r="M16" s="180">
        <f t="shared" ref="M16" si="7">SUM(N16:Q16)</f>
        <v>0</v>
      </c>
      <c r="N16" s="183"/>
      <c r="O16" s="179">
        <f t="shared" ref="O16" si="8">SUM(P16:S16)</f>
        <v>0</v>
      </c>
      <c r="P16" s="179">
        <f t="shared" ref="P16" si="9">SUM(Q16:T16)</f>
        <v>0</v>
      </c>
      <c r="Q16" s="179">
        <f t="shared" ref="Q16" si="10">SUM(R16:U16)</f>
        <v>0</v>
      </c>
      <c r="R16" s="180">
        <f t="shared" ref="R16" si="11">SUM(S16:V16)</f>
        <v>0</v>
      </c>
    </row>
    <row r="17" spans="1:18" ht="15.75" customHeight="1">
      <c r="A17" s="750" t="s">
        <v>1085</v>
      </c>
      <c r="B17" s="408" t="s">
        <v>1080</v>
      </c>
      <c r="C17" s="174"/>
      <c r="D17" s="183"/>
      <c r="E17" s="179"/>
      <c r="F17" s="179"/>
      <c r="G17" s="179"/>
      <c r="H17" s="419"/>
      <c r="I17" s="183"/>
      <c r="J17" s="179"/>
      <c r="K17" s="179"/>
      <c r="L17" s="179"/>
      <c r="M17" s="419"/>
      <c r="N17" s="183"/>
      <c r="O17" s="179"/>
      <c r="P17" s="179"/>
      <c r="Q17" s="179"/>
      <c r="R17" s="419"/>
    </row>
    <row r="18" spans="1:18">
      <c r="A18" s="750" t="s">
        <v>1086</v>
      </c>
      <c r="B18" s="408" t="s">
        <v>1082</v>
      </c>
      <c r="C18" s="174"/>
      <c r="D18" s="183"/>
      <c r="E18" s="179"/>
      <c r="F18" s="179"/>
      <c r="G18" s="179"/>
      <c r="H18" s="419"/>
      <c r="I18" s="183"/>
      <c r="J18" s="179"/>
      <c r="K18" s="179"/>
      <c r="L18" s="179"/>
      <c r="M18" s="419"/>
      <c r="N18" s="183"/>
      <c r="O18" s="179"/>
      <c r="P18" s="179"/>
      <c r="Q18" s="179"/>
      <c r="R18" s="419"/>
    </row>
    <row r="19" spans="1:18" s="159" customFormat="1">
      <c r="A19" s="173" t="s">
        <v>264</v>
      </c>
      <c r="B19" s="408" t="s">
        <v>582</v>
      </c>
      <c r="C19" s="174" t="s">
        <v>575</v>
      </c>
      <c r="D19" s="183"/>
      <c r="E19" s="393"/>
      <c r="F19" s="393"/>
      <c r="G19" s="393"/>
      <c r="H19" s="395"/>
      <c r="I19" s="183"/>
      <c r="J19" s="393"/>
      <c r="K19" s="393"/>
      <c r="L19" s="393"/>
      <c r="M19" s="395"/>
      <c r="N19" s="183"/>
      <c r="O19" s="393"/>
      <c r="P19" s="393"/>
      <c r="Q19" s="393"/>
      <c r="R19" s="395"/>
    </row>
    <row r="20" spans="1:18" s="159" customFormat="1">
      <c r="A20" s="173"/>
      <c r="B20" s="408" t="s">
        <v>583</v>
      </c>
      <c r="C20" s="174" t="s">
        <v>16</v>
      </c>
      <c r="D20" s="183"/>
      <c r="E20" s="393"/>
      <c r="F20" s="393"/>
      <c r="G20" s="393"/>
      <c r="H20" s="394"/>
      <c r="I20" s="183"/>
      <c r="J20" s="393"/>
      <c r="K20" s="393"/>
      <c r="L20" s="393"/>
      <c r="M20" s="394"/>
      <c r="N20" s="183"/>
      <c r="O20" s="393"/>
      <c r="P20" s="393"/>
      <c r="Q20" s="393"/>
      <c r="R20" s="394"/>
    </row>
    <row r="21" spans="1:18" s="159" customFormat="1" ht="30" customHeight="1">
      <c r="A21" s="182" t="s">
        <v>584</v>
      </c>
      <c r="B21" s="408" t="s">
        <v>585</v>
      </c>
      <c r="C21" s="174" t="s">
        <v>575</v>
      </c>
      <c r="D21" s="183"/>
      <c r="E21" s="393"/>
      <c r="F21" s="393"/>
      <c r="G21" s="393"/>
      <c r="H21" s="394"/>
      <c r="I21" s="183"/>
      <c r="J21" s="393"/>
      <c r="K21" s="393"/>
      <c r="L21" s="393"/>
      <c r="M21" s="394"/>
      <c r="N21" s="183"/>
      <c r="O21" s="393"/>
      <c r="P21" s="393"/>
      <c r="Q21" s="393"/>
      <c r="R21" s="394"/>
    </row>
    <row r="22" spans="1:18" s="159" customFormat="1" ht="30">
      <c r="A22" s="182" t="s">
        <v>586</v>
      </c>
      <c r="B22" s="408" t="s">
        <v>587</v>
      </c>
      <c r="C22" s="174" t="s">
        <v>575</v>
      </c>
      <c r="D22" s="183"/>
      <c r="E22" s="179"/>
      <c r="F22" s="179"/>
      <c r="G22" s="179"/>
      <c r="H22" s="180"/>
      <c r="I22" s="183"/>
      <c r="J22" s="179"/>
      <c r="K22" s="179"/>
      <c r="L22" s="179"/>
      <c r="M22" s="180"/>
      <c r="N22" s="183"/>
      <c r="O22" s="179"/>
      <c r="P22" s="179"/>
      <c r="Q22" s="179"/>
      <c r="R22" s="180"/>
    </row>
    <row r="23" spans="1:18" s="159" customFormat="1" ht="30">
      <c r="A23" s="182" t="s">
        <v>1090</v>
      </c>
      <c r="B23" s="408" t="s">
        <v>1089</v>
      </c>
      <c r="C23" s="174" t="s">
        <v>575</v>
      </c>
      <c r="D23" s="183"/>
      <c r="E23" s="179"/>
      <c r="F23" s="179"/>
      <c r="G23" s="179"/>
      <c r="H23" s="180"/>
      <c r="I23" s="183"/>
      <c r="J23" s="179"/>
      <c r="K23" s="179"/>
      <c r="L23" s="179"/>
      <c r="M23" s="180"/>
      <c r="N23" s="183"/>
      <c r="O23" s="179"/>
      <c r="P23" s="179"/>
      <c r="Q23" s="179"/>
      <c r="R23" s="180"/>
    </row>
    <row r="24" spans="1:18" s="159" customFormat="1" ht="30">
      <c r="A24" s="182" t="s">
        <v>588</v>
      </c>
      <c r="B24" s="408" t="s">
        <v>589</v>
      </c>
      <c r="C24" s="174" t="s">
        <v>575</v>
      </c>
      <c r="D24" s="183"/>
      <c r="E24" s="179">
        <f>SUM(E25:E26)</f>
        <v>0</v>
      </c>
      <c r="F24" s="179">
        <f>SUM(F25:F26)</f>
        <v>0</v>
      </c>
      <c r="G24" s="179">
        <f>SUM(G25:G26)</f>
        <v>0</v>
      </c>
      <c r="H24" s="180">
        <f>SUM(H25:H26)</f>
        <v>0</v>
      </c>
      <c r="I24" s="183"/>
      <c r="J24" s="179">
        <f>SUM(J25:J26)</f>
        <v>0</v>
      </c>
      <c r="K24" s="179">
        <f>SUM(K25:K26)</f>
        <v>0</v>
      </c>
      <c r="L24" s="179">
        <f>SUM(L25:L26)</f>
        <v>0</v>
      </c>
      <c r="M24" s="180">
        <f>SUM(M25:M26)</f>
        <v>0</v>
      </c>
      <c r="N24" s="183"/>
      <c r="O24" s="179">
        <f>SUM(O25:O26)</f>
        <v>0</v>
      </c>
      <c r="P24" s="179">
        <f>SUM(P25:P26)</f>
        <v>0</v>
      </c>
      <c r="Q24" s="179">
        <f>SUM(Q25:Q26)</f>
        <v>0</v>
      </c>
      <c r="R24" s="180">
        <f>SUM(R25:R26)</f>
        <v>0</v>
      </c>
    </row>
    <row r="25" spans="1:18" s="159" customFormat="1">
      <c r="A25" s="182" t="s">
        <v>590</v>
      </c>
      <c r="B25" s="408" t="s">
        <v>1083</v>
      </c>
      <c r="C25" s="174" t="s">
        <v>575</v>
      </c>
      <c r="D25" s="183"/>
      <c r="E25" s="179"/>
      <c r="F25" s="179"/>
      <c r="G25" s="179"/>
      <c r="H25" s="180"/>
      <c r="I25" s="183"/>
      <c r="J25" s="179"/>
      <c r="K25" s="179"/>
      <c r="L25" s="179"/>
      <c r="M25" s="180"/>
      <c r="N25" s="183"/>
      <c r="O25" s="179"/>
      <c r="P25" s="179"/>
      <c r="Q25" s="179"/>
      <c r="R25" s="180"/>
    </row>
    <row r="26" spans="1:18" s="159" customFormat="1">
      <c r="A26" s="182" t="s">
        <v>1084</v>
      </c>
      <c r="B26" s="408" t="s">
        <v>1087</v>
      </c>
      <c r="C26" s="174" t="s">
        <v>575</v>
      </c>
      <c r="D26" s="183"/>
      <c r="E26" s="179"/>
      <c r="F26" s="179"/>
      <c r="G26" s="179"/>
      <c r="H26" s="180"/>
      <c r="I26" s="183"/>
      <c r="J26" s="179"/>
      <c r="K26" s="179"/>
      <c r="L26" s="179"/>
      <c r="M26" s="180"/>
      <c r="N26" s="183"/>
      <c r="O26" s="179"/>
      <c r="P26" s="179"/>
      <c r="Q26" s="179"/>
      <c r="R26" s="180"/>
    </row>
    <row r="27" spans="1:18" s="159" customFormat="1" ht="30">
      <c r="A27" s="173" t="s">
        <v>266</v>
      </c>
      <c r="B27" s="408" t="s">
        <v>591</v>
      </c>
      <c r="C27" s="174" t="s">
        <v>575</v>
      </c>
      <c r="D27" s="183"/>
      <c r="E27" s="179"/>
      <c r="F27" s="179"/>
      <c r="G27" s="179"/>
      <c r="H27" s="180"/>
      <c r="I27" s="183"/>
      <c r="J27" s="179"/>
      <c r="K27" s="179"/>
      <c r="L27" s="179"/>
      <c r="M27" s="180"/>
      <c r="N27" s="183"/>
      <c r="O27" s="179"/>
      <c r="P27" s="179"/>
      <c r="Q27" s="179"/>
      <c r="R27" s="180"/>
    </row>
    <row r="28" spans="1:18">
      <c r="A28" s="173" t="s">
        <v>267</v>
      </c>
      <c r="B28" s="408" t="s">
        <v>592</v>
      </c>
      <c r="C28" s="174" t="s">
        <v>575</v>
      </c>
      <c r="D28" s="183"/>
      <c r="E28" s="393"/>
      <c r="F28" s="393"/>
      <c r="G28" s="393"/>
      <c r="H28" s="394"/>
      <c r="I28" s="183"/>
      <c r="J28" s="393"/>
      <c r="K28" s="393"/>
      <c r="L28" s="393"/>
      <c r="M28" s="394"/>
      <c r="N28" s="183"/>
      <c r="O28" s="393"/>
      <c r="P28" s="393"/>
      <c r="Q28" s="393"/>
      <c r="R28" s="394"/>
    </row>
    <row r="29" spans="1:18">
      <c r="A29" s="173" t="s">
        <v>123</v>
      </c>
      <c r="B29" s="408" t="s">
        <v>593</v>
      </c>
      <c r="C29" s="174" t="s">
        <v>575</v>
      </c>
      <c r="D29" s="183"/>
      <c r="E29" s="393"/>
      <c r="F29" s="393"/>
      <c r="G29" s="393"/>
      <c r="H29" s="395"/>
      <c r="I29" s="183"/>
      <c r="J29" s="393"/>
      <c r="K29" s="393"/>
      <c r="L29" s="393"/>
      <c r="M29" s="395"/>
      <c r="N29" s="183"/>
      <c r="O29" s="393"/>
      <c r="P29" s="393"/>
      <c r="Q29" s="393"/>
      <c r="R29" s="395"/>
    </row>
    <row r="30" spans="1:18">
      <c r="A30" s="173"/>
      <c r="B30" s="408" t="s">
        <v>594</v>
      </c>
      <c r="C30" s="174" t="s">
        <v>575</v>
      </c>
      <c r="D30" s="176"/>
      <c r="E30" s="177"/>
      <c r="F30" s="177"/>
      <c r="G30" s="177"/>
      <c r="H30" s="178"/>
      <c r="I30" s="176"/>
      <c r="J30" s="177"/>
      <c r="K30" s="177"/>
      <c r="L30" s="177"/>
      <c r="M30" s="178"/>
      <c r="N30" s="176"/>
      <c r="O30" s="177"/>
      <c r="P30" s="177"/>
      <c r="Q30" s="177"/>
      <c r="R30" s="178"/>
    </row>
    <row r="31" spans="1:18" ht="36.75" customHeight="1">
      <c r="A31" s="173"/>
      <c r="B31" s="409" t="s">
        <v>595</v>
      </c>
      <c r="C31" s="174" t="s">
        <v>575</v>
      </c>
      <c r="D31" s="183"/>
      <c r="E31" s="179"/>
      <c r="F31" s="179"/>
      <c r="G31" s="179"/>
      <c r="H31" s="180"/>
      <c r="I31" s="183"/>
      <c r="J31" s="179"/>
      <c r="K31" s="179"/>
      <c r="L31" s="179"/>
      <c r="M31" s="180"/>
      <c r="N31" s="183"/>
      <c r="O31" s="179"/>
      <c r="P31" s="179"/>
      <c r="Q31" s="179"/>
      <c r="R31" s="180"/>
    </row>
    <row r="32" spans="1:18" ht="45">
      <c r="A32" s="173"/>
      <c r="B32" s="409" t="s">
        <v>596</v>
      </c>
      <c r="C32" s="174" t="s">
        <v>575</v>
      </c>
      <c r="D32" s="183"/>
      <c r="E32" s="179"/>
      <c r="F32" s="179"/>
      <c r="G32" s="179"/>
      <c r="H32" s="180"/>
      <c r="I32" s="183"/>
      <c r="J32" s="179"/>
      <c r="K32" s="179"/>
      <c r="L32" s="179"/>
      <c r="M32" s="180"/>
      <c r="N32" s="183"/>
      <c r="O32" s="179"/>
      <c r="P32" s="179"/>
      <c r="Q32" s="179"/>
      <c r="R32" s="180"/>
    </row>
    <row r="33" spans="1:18" ht="30">
      <c r="A33" s="184" t="s">
        <v>124</v>
      </c>
      <c r="B33" s="408" t="s">
        <v>597</v>
      </c>
      <c r="C33" s="174" t="s">
        <v>575</v>
      </c>
      <c r="D33" s="183"/>
      <c r="E33" s="179"/>
      <c r="F33" s="179"/>
      <c r="G33" s="179"/>
      <c r="H33" s="180"/>
      <c r="I33" s="183"/>
      <c r="J33" s="179"/>
      <c r="K33" s="179"/>
      <c r="L33" s="179"/>
      <c r="M33" s="180"/>
      <c r="N33" s="183"/>
      <c r="O33" s="179"/>
      <c r="P33" s="179"/>
      <c r="Q33" s="179"/>
      <c r="R33" s="180"/>
    </row>
    <row r="34" spans="1:18" s="159" customFormat="1" ht="15.75" customHeight="1">
      <c r="A34" s="173" t="s">
        <v>485</v>
      </c>
      <c r="B34" s="408" t="s">
        <v>598</v>
      </c>
      <c r="C34" s="174" t="s">
        <v>575</v>
      </c>
      <c r="D34" s="183"/>
      <c r="E34" s="179"/>
      <c r="F34" s="179"/>
      <c r="G34" s="179"/>
      <c r="H34" s="180"/>
      <c r="I34" s="183"/>
      <c r="J34" s="179"/>
      <c r="K34" s="179"/>
      <c r="L34" s="179"/>
      <c r="M34" s="180"/>
      <c r="N34" s="183"/>
      <c r="O34" s="179"/>
      <c r="P34" s="179"/>
      <c r="Q34" s="179"/>
      <c r="R34" s="180"/>
    </row>
    <row r="35" spans="1:18" s="159" customFormat="1">
      <c r="A35" s="157"/>
      <c r="C35" s="157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</row>
    <row r="36" spans="1:18" s="159" customFormat="1">
      <c r="A36" s="157"/>
      <c r="C36" s="157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</sheetData>
  <sheetProtection algorithmName="SHA-512" hashValue="SbcnZgO+wfkS4jVplKhGwgXSkeIoBvtMxZyb3oLvFAN9fCzNxYI3FF2wtEreC4S7tQ9bs82QPnifx87sHe2eRg==" saltValue="4oIng+ivi6u+kbJ2WSybGA==" spinCount="100000" sheet="1" objects="1"/>
  <mergeCells count="10">
    <mergeCell ref="N4:R4"/>
    <mergeCell ref="P1:R1"/>
    <mergeCell ref="G1:H1"/>
    <mergeCell ref="L1:M1"/>
    <mergeCell ref="A2:D2"/>
    <mergeCell ref="A4:A5"/>
    <mergeCell ref="B4:B5"/>
    <mergeCell ref="C4:C6"/>
    <mergeCell ref="D4:H4"/>
    <mergeCell ref="I4:M4"/>
  </mergeCells>
  <pageMargins left="0.78740157480314965" right="0.19685039370078741" top="0.98425196850393704" bottom="0.98425196850393704" header="0.51181102362204722" footer="0.51181102362204722"/>
  <pageSetup paperSize="9" scale="53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1"/>
  <dimension ref="A1:R36"/>
  <sheetViews>
    <sheetView zoomScale="75" zoomScaleNormal="75" zoomScaleSheetLayoutView="70" workbookViewId="0">
      <selection activeCell="G39" sqref="G39"/>
    </sheetView>
  </sheetViews>
  <sheetFormatPr defaultColWidth="9.140625" defaultRowHeight="12.75"/>
  <cols>
    <col min="1" max="1" width="6.140625" style="191" customWidth="1"/>
    <col min="2" max="2" width="52" style="191" customWidth="1"/>
    <col min="3" max="3" width="6.5703125" style="192" customWidth="1"/>
    <col min="4" max="4" width="9.140625" style="191" customWidth="1"/>
    <col min="5" max="7" width="10.5703125" style="191" customWidth="1"/>
    <col min="8" max="8" width="8" style="191" customWidth="1"/>
    <col min="9" max="13" width="10.5703125" style="191" customWidth="1"/>
    <col min="14" max="14" width="9.140625" style="191" customWidth="1"/>
    <col min="15" max="17" width="10.5703125" style="191" customWidth="1"/>
    <col min="18" max="18" width="8" style="191" customWidth="1"/>
    <col min="19" max="16384" width="9.140625" style="191"/>
  </cols>
  <sheetData>
    <row r="1" spans="1:18">
      <c r="P1" s="1002" t="s">
        <v>821</v>
      </c>
      <c r="Q1" s="1002"/>
      <c r="R1" s="1002"/>
    </row>
    <row r="2" spans="1:18" s="185" customFormat="1" ht="18.75">
      <c r="B2" s="186">
        <f>'Таб.4 Пр.6 Баланс ээ'!B1</f>
        <v>0</v>
      </c>
      <c r="C2" s="187"/>
      <c r="G2" s="1004"/>
      <c r="H2" s="1004"/>
      <c r="L2" s="1003" t="s">
        <v>822</v>
      </c>
      <c r="M2" s="1003"/>
      <c r="N2" s="1003"/>
      <c r="O2" s="1003"/>
      <c r="P2" s="1003"/>
      <c r="Q2" s="1003"/>
      <c r="R2" s="1003"/>
    </row>
    <row r="3" spans="1:18" s="185" customFormat="1" ht="15.75">
      <c r="A3" s="188" t="s">
        <v>820</v>
      </c>
      <c r="B3" s="189"/>
      <c r="C3" s="190"/>
      <c r="R3" s="185" t="s">
        <v>823</v>
      </c>
    </row>
    <row r="4" spans="1:18" ht="13.5" thickBot="1"/>
    <row r="5" spans="1:18" s="193" customFormat="1" ht="15">
      <c r="A5" s="1005" t="s">
        <v>571</v>
      </c>
      <c r="B5" s="1006" t="s">
        <v>572</v>
      </c>
      <c r="C5" s="1008" t="s">
        <v>573</v>
      </c>
      <c r="D5" s="988" t="str">
        <f>'Таб.4 Пр.6 Баланс ээ'!D4:H4</f>
        <v>1 полугодие 2019</v>
      </c>
      <c r="E5" s="989"/>
      <c r="F5" s="989"/>
      <c r="G5" s="989"/>
      <c r="H5" s="990"/>
      <c r="I5" s="988" t="str">
        <f>'Таб.4 Пр.6 Баланс ээ'!I4:M4</f>
        <v>2 полугодие 2019</v>
      </c>
      <c r="J5" s="989"/>
      <c r="K5" s="989"/>
      <c r="L5" s="989"/>
      <c r="M5" s="990"/>
      <c r="N5" s="988" t="str">
        <f>'Таб.4 Пр.6 Баланс ээ'!N4:R4</f>
        <v>2019 год</v>
      </c>
      <c r="O5" s="989"/>
      <c r="P5" s="989"/>
      <c r="Q5" s="989"/>
      <c r="R5" s="990"/>
    </row>
    <row r="6" spans="1:18" s="197" customFormat="1">
      <c r="A6" s="1005"/>
      <c r="B6" s="1007"/>
      <c r="C6" s="1009"/>
      <c r="D6" s="194" t="s">
        <v>11</v>
      </c>
      <c r="E6" s="195" t="s">
        <v>88</v>
      </c>
      <c r="F6" s="195" t="s">
        <v>89</v>
      </c>
      <c r="G6" s="195" t="s">
        <v>90</v>
      </c>
      <c r="H6" s="196" t="s">
        <v>91</v>
      </c>
      <c r="I6" s="194" t="s">
        <v>11</v>
      </c>
      <c r="J6" s="195" t="s">
        <v>88</v>
      </c>
      <c r="K6" s="195" t="s">
        <v>89</v>
      </c>
      <c r="L6" s="195" t="s">
        <v>90</v>
      </c>
      <c r="M6" s="196" t="s">
        <v>91</v>
      </c>
      <c r="N6" s="194" t="s">
        <v>11</v>
      </c>
      <c r="O6" s="195" t="s">
        <v>88</v>
      </c>
      <c r="P6" s="195" t="s">
        <v>89</v>
      </c>
      <c r="Q6" s="195" t="s">
        <v>90</v>
      </c>
      <c r="R6" s="196" t="s">
        <v>91</v>
      </c>
    </row>
    <row r="7" spans="1:18" s="197" customFormat="1" ht="13.5" thickBot="1">
      <c r="A7" s="198">
        <v>1</v>
      </c>
      <c r="B7" s="199">
        <v>2</v>
      </c>
      <c r="C7" s="1010"/>
      <c r="D7" s="200">
        <f>1</f>
        <v>1</v>
      </c>
      <c r="E7" s="201">
        <f>D7+1</f>
        <v>2</v>
      </c>
      <c r="F7" s="201">
        <f>E7+1</f>
        <v>3</v>
      </c>
      <c r="G7" s="201">
        <f>F7+1</f>
        <v>4</v>
      </c>
      <c r="H7" s="202">
        <f>G7+1</f>
        <v>5</v>
      </c>
      <c r="I7" s="200">
        <f>1</f>
        <v>1</v>
      </c>
      <c r="J7" s="201">
        <f>I7+1</f>
        <v>2</v>
      </c>
      <c r="K7" s="201">
        <f>J7+1</f>
        <v>3</v>
      </c>
      <c r="L7" s="201">
        <f>K7+1</f>
        <v>4</v>
      </c>
      <c r="M7" s="202">
        <f>L7+1</f>
        <v>5</v>
      </c>
      <c r="N7" s="200">
        <f>1</f>
        <v>1</v>
      </c>
      <c r="O7" s="201">
        <f>N7+1</f>
        <v>2</v>
      </c>
      <c r="P7" s="201">
        <f>O7+1</f>
        <v>3</v>
      </c>
      <c r="Q7" s="201">
        <f>P7+1</f>
        <v>4</v>
      </c>
      <c r="R7" s="202">
        <f>Q7+1</f>
        <v>5</v>
      </c>
    </row>
    <row r="8" spans="1:18" s="203" customFormat="1">
      <c r="A8" s="448" t="s">
        <v>260</v>
      </c>
      <c r="B8" s="410" t="s">
        <v>599</v>
      </c>
      <c r="C8" s="449" t="s">
        <v>600</v>
      </c>
      <c r="D8" s="396"/>
      <c r="E8" s="397"/>
      <c r="F8" s="397"/>
      <c r="G8" s="397"/>
      <c r="H8" s="398"/>
      <c r="I8" s="396"/>
      <c r="J8" s="397"/>
      <c r="K8" s="397"/>
      <c r="L8" s="397"/>
      <c r="M8" s="398"/>
      <c r="N8" s="396"/>
      <c r="O8" s="397"/>
      <c r="P8" s="397"/>
      <c r="Q8" s="397"/>
      <c r="R8" s="398"/>
    </row>
    <row r="9" spans="1:18" s="203" customFormat="1">
      <c r="A9" s="450" t="s">
        <v>23</v>
      </c>
      <c r="B9" s="411" t="s">
        <v>576</v>
      </c>
      <c r="C9" s="449" t="s">
        <v>600</v>
      </c>
      <c r="D9" s="209"/>
      <c r="E9" s="399"/>
      <c r="F9" s="399"/>
      <c r="G9" s="399"/>
      <c r="H9" s="400"/>
      <c r="I9" s="209"/>
      <c r="J9" s="399"/>
      <c r="K9" s="399"/>
      <c r="L9" s="399"/>
      <c r="M9" s="400"/>
      <c r="N9" s="209"/>
      <c r="O9" s="399"/>
      <c r="P9" s="399"/>
      <c r="Q9" s="399"/>
      <c r="R9" s="400"/>
    </row>
    <row r="10" spans="1:18">
      <c r="A10" s="451"/>
      <c r="B10" s="412" t="s">
        <v>577</v>
      </c>
      <c r="C10" s="452"/>
      <c r="D10" s="204"/>
      <c r="E10" s="205"/>
      <c r="F10" s="205"/>
      <c r="G10" s="205"/>
      <c r="H10" s="206"/>
      <c r="I10" s="204"/>
      <c r="J10" s="205"/>
      <c r="K10" s="205"/>
      <c r="L10" s="205"/>
      <c r="M10" s="206"/>
      <c r="N10" s="204"/>
      <c r="O10" s="205"/>
      <c r="P10" s="205"/>
      <c r="Q10" s="205"/>
      <c r="R10" s="206"/>
    </row>
    <row r="11" spans="1:18">
      <c r="A11" s="451"/>
      <c r="B11" s="412" t="s">
        <v>578</v>
      </c>
      <c r="C11" s="452" t="s">
        <v>600</v>
      </c>
      <c r="D11" s="204"/>
      <c r="E11" s="207"/>
      <c r="F11" s="207"/>
      <c r="G11" s="207"/>
      <c r="H11" s="208"/>
      <c r="I11" s="204"/>
      <c r="J11" s="207"/>
      <c r="K11" s="207"/>
      <c r="L11" s="207"/>
      <c r="M11" s="208"/>
      <c r="N11" s="204"/>
      <c r="O11" s="207"/>
      <c r="P11" s="207"/>
      <c r="Q11" s="207"/>
      <c r="R11" s="208"/>
    </row>
    <row r="12" spans="1:18">
      <c r="A12" s="451"/>
      <c r="B12" s="412" t="s">
        <v>88</v>
      </c>
      <c r="C12" s="452" t="s">
        <v>600</v>
      </c>
      <c r="D12" s="204"/>
      <c r="E12" s="453"/>
      <c r="F12" s="207"/>
      <c r="G12" s="207"/>
      <c r="H12" s="208"/>
      <c r="I12" s="204"/>
      <c r="J12" s="453"/>
      <c r="K12" s="207"/>
      <c r="L12" s="207"/>
      <c r="M12" s="208"/>
      <c r="N12" s="204"/>
      <c r="O12" s="453"/>
      <c r="P12" s="207"/>
      <c r="Q12" s="207"/>
      <c r="R12" s="208"/>
    </row>
    <row r="13" spans="1:18">
      <c r="A13" s="451"/>
      <c r="B13" s="412" t="s">
        <v>89</v>
      </c>
      <c r="C13" s="452" t="s">
        <v>600</v>
      </c>
      <c r="D13" s="204"/>
      <c r="E13" s="453"/>
      <c r="F13" s="453"/>
      <c r="G13" s="207"/>
      <c r="H13" s="208"/>
      <c r="I13" s="204"/>
      <c r="J13" s="453"/>
      <c r="K13" s="453"/>
      <c r="L13" s="207"/>
      <c r="M13" s="208"/>
      <c r="N13" s="204"/>
      <c r="O13" s="453"/>
      <c r="P13" s="453"/>
      <c r="Q13" s="207"/>
      <c r="R13" s="208"/>
    </row>
    <row r="14" spans="1:18">
      <c r="A14" s="451"/>
      <c r="B14" s="412" t="s">
        <v>90</v>
      </c>
      <c r="C14" s="452" t="s">
        <v>600</v>
      </c>
      <c r="D14" s="204"/>
      <c r="E14" s="453"/>
      <c r="F14" s="453"/>
      <c r="G14" s="453"/>
      <c r="H14" s="208"/>
      <c r="I14" s="204"/>
      <c r="J14" s="453"/>
      <c r="K14" s="453"/>
      <c r="L14" s="453"/>
      <c r="M14" s="208"/>
      <c r="N14" s="204"/>
      <c r="O14" s="453"/>
      <c r="P14" s="453"/>
      <c r="Q14" s="453"/>
      <c r="R14" s="208"/>
    </row>
    <row r="15" spans="1:18" ht="15">
      <c r="A15" s="451" t="s">
        <v>29</v>
      </c>
      <c r="B15" s="408" t="s">
        <v>601</v>
      </c>
      <c r="C15" s="452" t="s">
        <v>600</v>
      </c>
      <c r="D15" s="209"/>
      <c r="E15" s="207"/>
      <c r="F15" s="207"/>
      <c r="G15" s="207"/>
      <c r="H15" s="208"/>
      <c r="I15" s="209"/>
      <c r="J15" s="207"/>
      <c r="K15" s="207"/>
      <c r="L15" s="207"/>
      <c r="M15" s="208"/>
      <c r="N15" s="209"/>
      <c r="O15" s="207"/>
      <c r="P15" s="207"/>
      <c r="Q15" s="207"/>
      <c r="R15" s="208"/>
    </row>
    <row r="16" spans="1:18" ht="15">
      <c r="A16" s="451" t="s">
        <v>33</v>
      </c>
      <c r="B16" s="408" t="s">
        <v>257</v>
      </c>
      <c r="C16" s="452" t="s">
        <v>600</v>
      </c>
      <c r="D16" s="209"/>
      <c r="E16" s="207"/>
      <c r="F16" s="207"/>
      <c r="G16" s="207"/>
      <c r="H16" s="208"/>
      <c r="I16" s="209"/>
      <c r="J16" s="207"/>
      <c r="K16" s="207"/>
      <c r="L16" s="207"/>
      <c r="M16" s="208"/>
      <c r="N16" s="209"/>
      <c r="O16" s="207"/>
      <c r="P16" s="207"/>
      <c r="Q16" s="207"/>
      <c r="R16" s="208"/>
    </row>
    <row r="17" spans="1:18" ht="15">
      <c r="A17" s="451" t="s">
        <v>65</v>
      </c>
      <c r="B17" s="408" t="s">
        <v>602</v>
      </c>
      <c r="C17" s="452" t="s">
        <v>600</v>
      </c>
      <c r="D17" s="209"/>
      <c r="E17" s="207"/>
      <c r="F17" s="207"/>
      <c r="G17" s="207"/>
      <c r="H17" s="208"/>
      <c r="I17" s="209"/>
      <c r="J17" s="207"/>
      <c r="K17" s="207"/>
      <c r="L17" s="207"/>
      <c r="M17" s="208"/>
      <c r="N17" s="209"/>
      <c r="O17" s="207"/>
      <c r="P17" s="207"/>
      <c r="Q17" s="207"/>
      <c r="R17" s="208"/>
    </row>
    <row r="18" spans="1:18" ht="15">
      <c r="A18" s="451" t="s">
        <v>1085</v>
      </c>
      <c r="B18" s="408" t="s">
        <v>1080</v>
      </c>
      <c r="C18" s="452" t="s">
        <v>600</v>
      </c>
      <c r="D18" s="209"/>
      <c r="E18" s="207"/>
      <c r="F18" s="207"/>
      <c r="G18" s="207"/>
      <c r="H18" s="208"/>
      <c r="I18" s="209"/>
      <c r="J18" s="207"/>
      <c r="K18" s="207"/>
      <c r="L18" s="207"/>
      <c r="M18" s="208"/>
      <c r="N18" s="209"/>
      <c r="O18" s="207"/>
      <c r="P18" s="207"/>
      <c r="Q18" s="207"/>
      <c r="R18" s="208"/>
    </row>
    <row r="19" spans="1:18" ht="15">
      <c r="A19" s="451" t="s">
        <v>1086</v>
      </c>
      <c r="B19" s="408" t="s">
        <v>1082</v>
      </c>
      <c r="C19" s="452" t="s">
        <v>600</v>
      </c>
      <c r="D19" s="209"/>
      <c r="E19" s="207"/>
      <c r="F19" s="207"/>
      <c r="G19" s="207"/>
      <c r="H19" s="208"/>
      <c r="I19" s="209"/>
      <c r="J19" s="207"/>
      <c r="K19" s="207"/>
      <c r="L19" s="207"/>
      <c r="M19" s="208"/>
      <c r="N19" s="209"/>
      <c r="O19" s="207"/>
      <c r="P19" s="207"/>
      <c r="Q19" s="207"/>
      <c r="R19" s="208"/>
    </row>
    <row r="20" spans="1:18" ht="15">
      <c r="A20" s="451" t="s">
        <v>264</v>
      </c>
      <c r="B20" s="408" t="s">
        <v>603</v>
      </c>
      <c r="C20" s="452" t="s">
        <v>600</v>
      </c>
      <c r="D20" s="209"/>
      <c r="E20" s="207"/>
      <c r="F20" s="207"/>
      <c r="G20" s="207"/>
      <c r="H20" s="208"/>
      <c r="I20" s="209"/>
      <c r="J20" s="207"/>
      <c r="K20" s="207"/>
      <c r="L20" s="207"/>
      <c r="M20" s="208"/>
      <c r="N20" s="209"/>
      <c r="O20" s="207"/>
      <c r="P20" s="207"/>
      <c r="Q20" s="207"/>
      <c r="R20" s="208"/>
    </row>
    <row r="21" spans="1:18" ht="15">
      <c r="A21" s="451"/>
      <c r="B21" s="408" t="s">
        <v>1088</v>
      </c>
      <c r="C21" s="452" t="s">
        <v>16</v>
      </c>
      <c r="D21" s="399"/>
      <c r="E21" s="399"/>
      <c r="F21" s="399"/>
      <c r="G21" s="399"/>
      <c r="H21" s="400"/>
      <c r="I21" s="399"/>
      <c r="J21" s="399"/>
      <c r="K21" s="399"/>
      <c r="L21" s="399"/>
      <c r="M21" s="400"/>
      <c r="N21" s="399"/>
      <c r="O21" s="399"/>
      <c r="P21" s="399"/>
      <c r="Q21" s="399"/>
      <c r="R21" s="400"/>
    </row>
    <row r="22" spans="1:18" s="159" customFormat="1" ht="15">
      <c r="A22" s="454" t="s">
        <v>584</v>
      </c>
      <c r="B22" s="408" t="s">
        <v>585</v>
      </c>
      <c r="C22" s="452" t="s">
        <v>600</v>
      </c>
      <c r="D22" s="209"/>
      <c r="E22" s="207"/>
      <c r="F22" s="207"/>
      <c r="G22" s="207"/>
      <c r="H22" s="208"/>
      <c r="I22" s="209"/>
      <c r="J22" s="207"/>
      <c r="K22" s="207"/>
      <c r="L22" s="207"/>
      <c r="M22" s="208"/>
      <c r="N22" s="209"/>
      <c r="O22" s="207"/>
      <c r="P22" s="207"/>
      <c r="Q22" s="207"/>
      <c r="R22" s="208"/>
    </row>
    <row r="23" spans="1:18" s="159" customFormat="1" ht="30">
      <c r="A23" s="454" t="s">
        <v>586</v>
      </c>
      <c r="B23" s="408" t="s">
        <v>587</v>
      </c>
      <c r="C23" s="452" t="s">
        <v>600</v>
      </c>
      <c r="D23" s="209"/>
      <c r="E23" s="207"/>
      <c r="F23" s="207"/>
      <c r="G23" s="207"/>
      <c r="H23" s="208"/>
      <c r="I23" s="209"/>
      <c r="J23" s="207"/>
      <c r="K23" s="207"/>
      <c r="L23" s="207"/>
      <c r="M23" s="208"/>
      <c r="N23" s="209"/>
      <c r="O23" s="207"/>
      <c r="P23" s="207"/>
      <c r="Q23" s="207"/>
      <c r="R23" s="208"/>
    </row>
    <row r="24" spans="1:18" s="159" customFormat="1" ht="30">
      <c r="A24" s="454" t="s">
        <v>1090</v>
      </c>
      <c r="B24" s="408" t="s">
        <v>1089</v>
      </c>
      <c r="C24" s="452" t="s">
        <v>600</v>
      </c>
      <c r="D24" s="209"/>
      <c r="E24" s="207"/>
      <c r="F24" s="207"/>
      <c r="G24" s="207"/>
      <c r="H24" s="208"/>
      <c r="I24" s="209"/>
      <c r="J24" s="207"/>
      <c r="K24" s="207"/>
      <c r="L24" s="207"/>
      <c r="M24" s="208"/>
      <c r="N24" s="209"/>
      <c r="O24" s="207"/>
      <c r="P24" s="207"/>
      <c r="Q24" s="207"/>
      <c r="R24" s="208"/>
    </row>
    <row r="25" spans="1:18" s="159" customFormat="1" ht="15">
      <c r="A25" s="454" t="s">
        <v>588</v>
      </c>
      <c r="B25" s="408" t="s">
        <v>589</v>
      </c>
      <c r="C25" s="452" t="s">
        <v>600</v>
      </c>
      <c r="D25" s="209"/>
      <c r="E25" s="207"/>
      <c r="F25" s="207"/>
      <c r="G25" s="207"/>
      <c r="H25" s="208"/>
      <c r="I25" s="209"/>
      <c r="J25" s="207"/>
      <c r="K25" s="207"/>
      <c r="L25" s="207"/>
      <c r="M25" s="208"/>
      <c r="N25" s="209"/>
      <c r="O25" s="207"/>
      <c r="P25" s="207"/>
      <c r="Q25" s="207"/>
      <c r="R25" s="208"/>
    </row>
    <row r="26" spans="1:18" s="159" customFormat="1" ht="15">
      <c r="A26" s="182" t="s">
        <v>590</v>
      </c>
      <c r="B26" s="408" t="s">
        <v>1083</v>
      </c>
      <c r="C26" s="452" t="s">
        <v>600</v>
      </c>
      <c r="D26" s="209"/>
      <c r="E26" s="207"/>
      <c r="F26" s="207"/>
      <c r="G26" s="207"/>
      <c r="H26" s="208"/>
      <c r="I26" s="209"/>
      <c r="J26" s="207"/>
      <c r="K26" s="207"/>
      <c r="L26" s="207"/>
      <c r="M26" s="208"/>
      <c r="N26" s="209"/>
      <c r="O26" s="207"/>
      <c r="P26" s="207"/>
      <c r="Q26" s="207"/>
      <c r="R26" s="208"/>
    </row>
    <row r="27" spans="1:18" s="159" customFormat="1" ht="15">
      <c r="A27" s="182" t="s">
        <v>1090</v>
      </c>
      <c r="B27" s="408" t="s">
        <v>1087</v>
      </c>
      <c r="C27" s="452" t="s">
        <v>600</v>
      </c>
      <c r="D27" s="209"/>
      <c r="E27" s="207"/>
      <c r="F27" s="207"/>
      <c r="G27" s="207"/>
      <c r="H27" s="208"/>
      <c r="I27" s="209"/>
      <c r="J27" s="207"/>
      <c r="K27" s="207"/>
      <c r="L27" s="207"/>
      <c r="M27" s="208"/>
      <c r="N27" s="209"/>
      <c r="O27" s="207"/>
      <c r="P27" s="207"/>
      <c r="Q27" s="207"/>
      <c r="R27" s="208"/>
    </row>
    <row r="28" spans="1:18" ht="15" customHeight="1">
      <c r="A28" s="182" t="s">
        <v>266</v>
      </c>
      <c r="B28" s="413" t="s">
        <v>604</v>
      </c>
      <c r="C28" s="452" t="s">
        <v>600</v>
      </c>
      <c r="D28" s="209"/>
      <c r="E28" s="207"/>
      <c r="F28" s="207"/>
      <c r="G28" s="207"/>
      <c r="H28" s="208"/>
      <c r="I28" s="209"/>
      <c r="J28" s="207"/>
      <c r="K28" s="207"/>
      <c r="L28" s="207"/>
      <c r="M28" s="208"/>
      <c r="N28" s="209"/>
      <c r="O28" s="207"/>
      <c r="P28" s="207"/>
      <c r="Q28" s="207"/>
      <c r="R28" s="208"/>
    </row>
    <row r="29" spans="1:18" ht="15">
      <c r="A29" s="182" t="s">
        <v>267</v>
      </c>
      <c r="B29" s="408" t="s">
        <v>605</v>
      </c>
      <c r="C29" s="452" t="s">
        <v>600</v>
      </c>
      <c r="D29" s="209"/>
      <c r="E29" s="399"/>
      <c r="F29" s="399"/>
      <c r="G29" s="399"/>
      <c r="H29" s="400"/>
      <c r="I29" s="209"/>
      <c r="J29" s="399"/>
      <c r="K29" s="399"/>
      <c r="L29" s="399"/>
      <c r="M29" s="400"/>
      <c r="N29" s="209"/>
      <c r="O29" s="399"/>
      <c r="P29" s="399"/>
      <c r="Q29" s="399"/>
      <c r="R29" s="400"/>
    </row>
    <row r="30" spans="1:18" ht="15">
      <c r="A30" s="182" t="s">
        <v>123</v>
      </c>
      <c r="B30" s="408" t="s">
        <v>593</v>
      </c>
      <c r="C30" s="452" t="s">
        <v>600</v>
      </c>
      <c r="D30" s="209"/>
      <c r="E30" s="399"/>
      <c r="F30" s="399"/>
      <c r="G30" s="399"/>
      <c r="H30" s="399"/>
      <c r="I30" s="209"/>
      <c r="J30" s="399"/>
      <c r="K30" s="399"/>
      <c r="L30" s="399"/>
      <c r="M30" s="399"/>
      <c r="N30" s="209"/>
      <c r="O30" s="399"/>
      <c r="P30" s="399"/>
      <c r="Q30" s="399"/>
      <c r="R30" s="400"/>
    </row>
    <row r="31" spans="1:18" ht="15">
      <c r="A31" s="182"/>
      <c r="B31" s="408" t="s">
        <v>594</v>
      </c>
      <c r="C31" s="452" t="s">
        <v>600</v>
      </c>
      <c r="D31" s="204"/>
      <c r="E31" s="205"/>
      <c r="F31" s="205"/>
      <c r="G31" s="205"/>
      <c r="H31" s="206"/>
      <c r="I31" s="204"/>
      <c r="J31" s="205"/>
      <c r="K31" s="205"/>
      <c r="L31" s="205"/>
      <c r="M31" s="206"/>
      <c r="N31" s="204"/>
      <c r="O31" s="205"/>
      <c r="P31" s="205"/>
      <c r="Q31" s="205"/>
      <c r="R31" s="206"/>
    </row>
    <row r="32" spans="1:18" ht="15.75" customHeight="1">
      <c r="A32" s="182"/>
      <c r="B32" s="409" t="s">
        <v>606</v>
      </c>
      <c r="C32" s="452" t="s">
        <v>600</v>
      </c>
      <c r="D32" s="209"/>
      <c r="E32" s="207"/>
      <c r="F32" s="207"/>
      <c r="G32" s="207"/>
      <c r="H32" s="208"/>
      <c r="I32" s="209"/>
      <c r="J32" s="207"/>
      <c r="K32" s="207"/>
      <c r="L32" s="207"/>
      <c r="M32" s="208"/>
      <c r="N32" s="209"/>
      <c r="O32" s="207"/>
      <c r="P32" s="207"/>
      <c r="Q32" s="207"/>
      <c r="R32" s="208"/>
    </row>
    <row r="33" spans="1:18" ht="17.25" customHeight="1">
      <c r="A33" s="182"/>
      <c r="B33" s="409" t="s">
        <v>607</v>
      </c>
      <c r="C33" s="452" t="s">
        <v>600</v>
      </c>
      <c r="D33" s="209"/>
      <c r="E33" s="207"/>
      <c r="F33" s="207"/>
      <c r="G33" s="207"/>
      <c r="H33" s="208"/>
      <c r="I33" s="209"/>
      <c r="J33" s="207"/>
      <c r="K33" s="207"/>
      <c r="L33" s="207"/>
      <c r="M33" s="208"/>
      <c r="N33" s="209"/>
      <c r="O33" s="207"/>
      <c r="P33" s="207"/>
      <c r="Q33" s="207"/>
      <c r="R33" s="208"/>
    </row>
    <row r="34" spans="1:18" ht="17.25" customHeight="1">
      <c r="A34" s="182" t="s">
        <v>124</v>
      </c>
      <c r="B34" s="408" t="s">
        <v>597</v>
      </c>
      <c r="C34" s="452" t="s">
        <v>600</v>
      </c>
      <c r="D34" s="209"/>
      <c r="E34" s="207"/>
      <c r="F34" s="207"/>
      <c r="G34" s="207"/>
      <c r="H34" s="208"/>
      <c r="I34" s="209"/>
      <c r="J34" s="207"/>
      <c r="K34" s="207"/>
      <c r="L34" s="207"/>
      <c r="M34" s="208"/>
      <c r="N34" s="209"/>
      <c r="O34" s="207"/>
      <c r="P34" s="207"/>
      <c r="Q34" s="207"/>
      <c r="R34" s="208"/>
    </row>
    <row r="35" spans="1:18" ht="15">
      <c r="A35" s="182" t="s">
        <v>485</v>
      </c>
      <c r="B35" s="408" t="s">
        <v>598</v>
      </c>
      <c r="C35" s="452" t="s">
        <v>600</v>
      </c>
      <c r="D35" s="209"/>
      <c r="E35" s="207"/>
      <c r="F35" s="207"/>
      <c r="G35" s="207"/>
      <c r="H35" s="208"/>
      <c r="I35" s="209"/>
      <c r="J35" s="207"/>
      <c r="K35" s="207"/>
      <c r="L35" s="207"/>
      <c r="M35" s="208"/>
      <c r="N35" s="209"/>
      <c r="O35" s="207"/>
      <c r="P35" s="207"/>
      <c r="Q35" s="207"/>
      <c r="R35" s="208"/>
    </row>
    <row r="36" spans="1:18" ht="36" customHeight="1">
      <c r="A36" s="210"/>
      <c r="B36" s="210"/>
      <c r="C36" s="210"/>
    </row>
  </sheetData>
  <sheetProtection algorithmName="SHA-512" hashValue="FZXNAerdJV64wMyvWvBYxDXZFdJlLItJgUWw0qTRA3WFQp5eQDsziSueXYjxm9poyaLkZ0ZJeNQyVyNRmpCRdg==" saltValue="AyHLrXzu73/v12zVktwD+w==" spinCount="100000" sheet="1" objects="1"/>
  <protectedRanges>
    <protectedRange password="CEE9" sqref="R35 M35 H35" name="Диапазон5"/>
    <protectedRange password="CEE9" sqref="O32:R33 J32:M33 E32:H33" name="Диапазон4"/>
    <protectedRange password="CEE9" sqref="E30:H30 J30:M30 O30:R30" name="Диапазон3"/>
    <protectedRange password="CEE9" sqref="E28:H28 J28:M28 O28:R28" name="Диапазон2"/>
    <protectedRange password="CEE9" sqref="E11:G15 J11:L15 O11:Q15 O17:Q20 R11:R20 J17:L20 M11:M20 E17:G20 H11:H20" name="Диапазон1"/>
  </protectedRanges>
  <mergeCells count="9">
    <mergeCell ref="P1:R1"/>
    <mergeCell ref="L2:R2"/>
    <mergeCell ref="G2:H2"/>
    <mergeCell ref="A5:A6"/>
    <mergeCell ref="B5:B6"/>
    <mergeCell ref="C5:C7"/>
    <mergeCell ref="D5:H5"/>
    <mergeCell ref="I5:M5"/>
    <mergeCell ref="N5:R5"/>
  </mergeCells>
  <printOptions horizontalCentered="1"/>
  <pageMargins left="0.78740157480314965" right="0.19685039370078741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2"/>
  <dimension ref="A1:W110"/>
  <sheetViews>
    <sheetView view="pageBreakPreview" zoomScale="70" zoomScaleNormal="75" zoomScaleSheetLayoutView="70" workbookViewId="0">
      <pane xSplit="2" ySplit="10" topLeftCell="C11" activePane="bottomRight" state="frozen"/>
      <selection activeCell="B6" sqref="B6"/>
      <selection pane="topRight" activeCell="B6" sqref="B6"/>
      <selection pane="bottomLeft" activeCell="B6" sqref="B6"/>
      <selection pane="bottomRight" activeCell="A10" sqref="A10:W10"/>
    </sheetView>
  </sheetViews>
  <sheetFormatPr defaultColWidth="9.140625" defaultRowHeight="12.75"/>
  <cols>
    <col min="1" max="1" width="7.7109375" style="211" customWidth="1"/>
    <col min="2" max="2" width="42" style="191" customWidth="1"/>
    <col min="3" max="3" width="20.140625" style="212" customWidth="1"/>
    <col min="4" max="4" width="20.85546875" style="212" customWidth="1"/>
    <col min="5" max="5" width="20" style="212" customWidth="1"/>
    <col min="6" max="6" width="18.85546875" style="212" customWidth="1"/>
    <col min="7" max="7" width="23.7109375" style="212" customWidth="1"/>
    <col min="8" max="8" width="14" style="212" bestFit="1" customWidth="1"/>
    <col min="9" max="9" width="12.7109375" style="212" bestFit="1" customWidth="1"/>
    <col min="10" max="10" width="11.5703125" style="212" bestFit="1" customWidth="1"/>
    <col min="11" max="11" width="10.7109375" style="212" bestFit="1" customWidth="1"/>
    <col min="12" max="12" width="12.7109375" style="212" customWidth="1"/>
    <col min="13" max="13" width="15.85546875" style="213" bestFit="1" customWidth="1"/>
    <col min="14" max="14" width="6.140625" style="191" customWidth="1"/>
    <col min="15" max="15" width="4.5703125" style="214" customWidth="1"/>
    <col min="16" max="17" width="4.42578125" style="214" customWidth="1"/>
    <col min="18" max="18" width="4.5703125" style="214" customWidth="1"/>
    <col min="19" max="22" width="4.28515625" style="215" customWidth="1"/>
    <col min="23" max="23" width="4.140625" style="215" customWidth="1"/>
    <col min="24" max="16384" width="9.140625" style="191"/>
  </cols>
  <sheetData>
    <row r="1" spans="1:23">
      <c r="R1" s="1021" t="s">
        <v>824</v>
      </c>
      <c r="S1" s="1021"/>
      <c r="T1" s="1021"/>
      <c r="U1" s="1021"/>
      <c r="V1" s="1021"/>
      <c r="W1" s="1021"/>
    </row>
    <row r="2" spans="1:23" ht="14.45" customHeight="1">
      <c r="N2" s="1021" t="s">
        <v>822</v>
      </c>
      <c r="O2" s="1021"/>
      <c r="P2" s="1021"/>
      <c r="Q2" s="1021"/>
      <c r="R2" s="1021"/>
      <c r="S2" s="1021"/>
      <c r="T2" s="1021"/>
      <c r="U2" s="1021"/>
      <c r="V2" s="1021"/>
      <c r="W2" s="1021"/>
    </row>
    <row r="3" spans="1:23">
      <c r="K3" s="191"/>
      <c r="T3" s="212" t="s">
        <v>608</v>
      </c>
      <c r="W3" s="216"/>
    </row>
    <row r="5" spans="1:23" s="217" customFormat="1" ht="15.75">
      <c r="A5" s="1016" t="s">
        <v>1037</v>
      </c>
      <c r="B5" s="1016"/>
      <c r="C5" s="1016"/>
      <c r="D5" s="1016"/>
      <c r="E5" s="1016"/>
      <c r="F5" s="1016"/>
      <c r="G5" s="1016"/>
      <c r="H5" s="1016"/>
      <c r="I5" s="1017">
        <f>'Таб.5 Пр.6 Баланс мощности'!B2</f>
        <v>0</v>
      </c>
      <c r="J5" s="1017"/>
      <c r="K5" s="1017"/>
      <c r="L5" s="1017"/>
      <c r="M5" s="1017"/>
      <c r="N5" s="1017"/>
      <c r="O5" s="1017"/>
      <c r="P5" s="1017"/>
      <c r="Q5" s="1017"/>
      <c r="R5" s="1017"/>
      <c r="S5" s="1017"/>
      <c r="T5" s="1017"/>
      <c r="U5" s="1017"/>
      <c r="V5" s="1017"/>
      <c r="W5" s="1017"/>
    </row>
    <row r="7" spans="1:23" s="193" customFormat="1" ht="25.5" customHeight="1">
      <c r="A7" s="1018" t="s">
        <v>609</v>
      </c>
      <c r="B7" s="1018" t="s">
        <v>259</v>
      </c>
      <c r="C7" s="1019" t="s">
        <v>839</v>
      </c>
      <c r="D7" s="1019"/>
      <c r="E7" s="1019"/>
      <c r="F7" s="1019"/>
      <c r="G7" s="1019"/>
      <c r="H7" s="1020" t="s">
        <v>610</v>
      </c>
      <c r="I7" s="1020"/>
      <c r="J7" s="1020"/>
      <c r="K7" s="1020"/>
      <c r="L7" s="1020"/>
      <c r="M7" s="1011" t="s">
        <v>611</v>
      </c>
      <c r="N7" s="1012" t="s">
        <v>612</v>
      </c>
      <c r="O7" s="1013"/>
      <c r="P7" s="1013"/>
      <c r="Q7" s="1013"/>
      <c r="R7" s="1014"/>
      <c r="S7" s="1015" t="s">
        <v>613</v>
      </c>
      <c r="T7" s="1015"/>
      <c r="U7" s="1015"/>
      <c r="V7" s="1015"/>
      <c r="W7" s="1015"/>
    </row>
    <row r="8" spans="1:23" s="193" customFormat="1" ht="18" customHeight="1">
      <c r="A8" s="1018"/>
      <c r="B8" s="1018"/>
      <c r="C8" s="218" t="s">
        <v>614</v>
      </c>
      <c r="D8" s="218" t="s">
        <v>88</v>
      </c>
      <c r="E8" s="218" t="s">
        <v>89</v>
      </c>
      <c r="F8" s="218" t="s">
        <v>615</v>
      </c>
      <c r="G8" s="218" t="s">
        <v>91</v>
      </c>
      <c r="H8" s="218" t="s">
        <v>614</v>
      </c>
      <c r="I8" s="218" t="s">
        <v>88</v>
      </c>
      <c r="J8" s="218" t="s">
        <v>89</v>
      </c>
      <c r="K8" s="218" t="s">
        <v>615</v>
      </c>
      <c r="L8" s="218" t="s">
        <v>91</v>
      </c>
      <c r="M8" s="1011"/>
      <c r="N8" s="195" t="s">
        <v>614</v>
      </c>
      <c r="O8" s="219" t="s">
        <v>88</v>
      </c>
      <c r="P8" s="219" t="s">
        <v>89</v>
      </c>
      <c r="Q8" s="219" t="s">
        <v>615</v>
      </c>
      <c r="R8" s="219" t="s">
        <v>91</v>
      </c>
      <c r="S8" s="220" t="s">
        <v>614</v>
      </c>
      <c r="T8" s="220" t="s">
        <v>88</v>
      </c>
      <c r="U8" s="220" t="s">
        <v>89</v>
      </c>
      <c r="V8" s="220" t="s">
        <v>615</v>
      </c>
      <c r="W8" s="220" t="s">
        <v>91</v>
      </c>
    </row>
    <row r="9" spans="1:23" s="223" customFormat="1" ht="13.5" customHeight="1">
      <c r="A9" s="221">
        <v>1</v>
      </c>
      <c r="B9" s="222">
        <f t="shared" ref="B9:W9" si="0">+A9+1</f>
        <v>2</v>
      </c>
      <c r="C9" s="222">
        <f>+B9+1</f>
        <v>3</v>
      </c>
      <c r="D9" s="222">
        <f t="shared" si="0"/>
        <v>4</v>
      </c>
      <c r="E9" s="222">
        <f t="shared" si="0"/>
        <v>5</v>
      </c>
      <c r="F9" s="222">
        <f t="shared" si="0"/>
        <v>6</v>
      </c>
      <c r="G9" s="222">
        <f t="shared" si="0"/>
        <v>7</v>
      </c>
      <c r="H9" s="222">
        <f t="shared" si="0"/>
        <v>8</v>
      </c>
      <c r="I9" s="222">
        <f t="shared" si="0"/>
        <v>9</v>
      </c>
      <c r="J9" s="222">
        <f t="shared" si="0"/>
        <v>10</v>
      </c>
      <c r="K9" s="222">
        <f t="shared" si="0"/>
        <v>11</v>
      </c>
      <c r="L9" s="222">
        <f t="shared" si="0"/>
        <v>12</v>
      </c>
      <c r="M9" s="222">
        <f t="shared" si="0"/>
        <v>13</v>
      </c>
      <c r="N9" s="222">
        <f t="shared" si="0"/>
        <v>14</v>
      </c>
      <c r="O9" s="222">
        <f t="shared" si="0"/>
        <v>15</v>
      </c>
      <c r="P9" s="222">
        <f t="shared" si="0"/>
        <v>16</v>
      </c>
      <c r="Q9" s="222">
        <f t="shared" si="0"/>
        <v>17</v>
      </c>
      <c r="R9" s="222">
        <f t="shared" si="0"/>
        <v>18</v>
      </c>
      <c r="S9" s="222">
        <f t="shared" si="0"/>
        <v>19</v>
      </c>
      <c r="T9" s="222">
        <f t="shared" si="0"/>
        <v>20</v>
      </c>
      <c r="U9" s="222">
        <f t="shared" si="0"/>
        <v>21</v>
      </c>
      <c r="V9" s="222">
        <f t="shared" si="0"/>
        <v>22</v>
      </c>
      <c r="W9" s="222">
        <f t="shared" si="0"/>
        <v>23</v>
      </c>
    </row>
    <row r="10" spans="1:23" ht="15" customHeight="1">
      <c r="A10" s="1022" t="str">
        <f>'Таб.5 Пр.6 Баланс мощности'!D5</f>
        <v>1 полугодие 2019</v>
      </c>
      <c r="B10" s="1023"/>
      <c r="C10" s="1023"/>
      <c r="D10" s="1023"/>
      <c r="E10" s="1023"/>
      <c r="F10" s="1023"/>
      <c r="G10" s="1023"/>
      <c r="H10" s="1023"/>
      <c r="I10" s="1023"/>
      <c r="J10" s="1023"/>
      <c r="K10" s="1023"/>
      <c r="L10" s="1023"/>
      <c r="M10" s="1023"/>
      <c r="N10" s="1023"/>
      <c r="O10" s="1023"/>
      <c r="P10" s="1023"/>
      <c r="Q10" s="1023"/>
      <c r="R10" s="1023"/>
      <c r="S10" s="1023"/>
      <c r="T10" s="1023"/>
      <c r="U10" s="1023"/>
      <c r="V10" s="1023"/>
      <c r="W10" s="1024"/>
    </row>
    <row r="11" spans="1:23" s="193" customFormat="1" ht="15.75">
      <c r="A11" s="224">
        <v>1</v>
      </c>
      <c r="B11" s="414" t="s">
        <v>261</v>
      </c>
      <c r="C11" s="437">
        <f>D11+E11+F11+G11</f>
        <v>0</v>
      </c>
      <c r="D11" s="437">
        <f>D12+D16</f>
        <v>0</v>
      </c>
      <c r="E11" s="437">
        <f t="shared" ref="E11:G11" si="1">E12+E16</f>
        <v>0</v>
      </c>
      <c r="F11" s="437">
        <f t="shared" si="1"/>
        <v>0</v>
      </c>
      <c r="G11" s="437">
        <f t="shared" si="1"/>
        <v>0</v>
      </c>
      <c r="H11" s="437">
        <f t="shared" ref="H11:H15" si="2">I11+J11+K11+L11</f>
        <v>0</v>
      </c>
      <c r="I11" s="437">
        <f>I12+I16</f>
        <v>0</v>
      </c>
      <c r="J11" s="437">
        <f t="shared" ref="J11:L11" si="3">J12+J16</f>
        <v>0</v>
      </c>
      <c r="K11" s="437">
        <f t="shared" si="3"/>
        <v>0</v>
      </c>
      <c r="L11" s="437">
        <f t="shared" si="3"/>
        <v>0</v>
      </c>
      <c r="M11" s="438" t="e">
        <f t="shared" ref="M11" si="4">C11/H11*1000</f>
        <v>#DIV/0!</v>
      </c>
      <c r="N11" s="231"/>
      <c r="O11" s="401"/>
      <c r="P11" s="401"/>
      <c r="Q11" s="401"/>
      <c r="R11" s="401"/>
      <c r="S11" s="401"/>
      <c r="T11" s="401"/>
      <c r="U11" s="401"/>
      <c r="V11" s="401"/>
      <c r="W11" s="401"/>
    </row>
    <row r="12" spans="1:23" ht="15.75">
      <c r="A12" s="225" t="s">
        <v>305</v>
      </c>
      <c r="B12" s="415" t="s">
        <v>262</v>
      </c>
      <c r="C12" s="430">
        <f>D12+E12+F12+G12</f>
        <v>0</v>
      </c>
      <c r="D12" s="431">
        <f>D13+D14+D15</f>
        <v>0</v>
      </c>
      <c r="E12" s="431">
        <f>E13+E14+E15</f>
        <v>0</v>
      </c>
      <c r="F12" s="431">
        <f>F13+F14+F15</f>
        <v>0</v>
      </c>
      <c r="G12" s="431">
        <f>G13+G14+G15</f>
        <v>0</v>
      </c>
      <c r="H12" s="430">
        <f t="shared" si="2"/>
        <v>0</v>
      </c>
      <c r="I12" s="431">
        <f>I13+I14+I15</f>
        <v>0</v>
      </c>
      <c r="J12" s="431">
        <f>J13+J14+J15</f>
        <v>0</v>
      </c>
      <c r="K12" s="431">
        <f>K13+K14+K15</f>
        <v>0</v>
      </c>
      <c r="L12" s="431">
        <f>L13+L14+L15</f>
        <v>0</v>
      </c>
      <c r="M12" s="435">
        <v>0</v>
      </c>
      <c r="N12" s="231"/>
      <c r="O12" s="226"/>
      <c r="P12" s="226"/>
      <c r="Q12" s="226"/>
      <c r="R12" s="226"/>
      <c r="S12" s="227"/>
      <c r="T12" s="228"/>
      <c r="U12" s="228"/>
      <c r="V12" s="228"/>
      <c r="W12" s="228"/>
    </row>
    <row r="13" spans="1:23" s="193" customFormat="1" ht="13.5" customHeight="1">
      <c r="A13" s="225" t="s">
        <v>616</v>
      </c>
      <c r="B13" s="415" t="s">
        <v>617</v>
      </c>
      <c r="C13" s="433">
        <f t="shared" ref="C13:C15" si="5">D13+E13+F13+G13</f>
        <v>0</v>
      </c>
      <c r="D13" s="434"/>
      <c r="E13" s="434"/>
      <c r="F13" s="434"/>
      <c r="G13" s="434"/>
      <c r="H13" s="433">
        <f t="shared" si="2"/>
        <v>0</v>
      </c>
      <c r="I13" s="434"/>
      <c r="J13" s="434"/>
      <c r="K13" s="434"/>
      <c r="L13" s="434"/>
      <c r="M13" s="432">
        <v>0</v>
      </c>
      <c r="N13" s="231"/>
      <c r="O13" s="226"/>
      <c r="P13" s="226"/>
      <c r="Q13" s="226"/>
      <c r="R13" s="226"/>
      <c r="S13" s="227"/>
      <c r="T13" s="228"/>
      <c r="U13" s="228"/>
      <c r="V13" s="228"/>
      <c r="W13" s="228"/>
    </row>
    <row r="14" spans="1:23" s="193" customFormat="1" ht="15.75">
      <c r="A14" s="225" t="s">
        <v>618</v>
      </c>
      <c r="B14" s="415" t="s">
        <v>619</v>
      </c>
      <c r="C14" s="433">
        <f t="shared" si="5"/>
        <v>0</v>
      </c>
      <c r="D14" s="434"/>
      <c r="E14" s="434"/>
      <c r="F14" s="434"/>
      <c r="G14" s="434"/>
      <c r="H14" s="433">
        <f t="shared" si="2"/>
        <v>0</v>
      </c>
      <c r="I14" s="434"/>
      <c r="J14" s="434"/>
      <c r="K14" s="434"/>
      <c r="L14" s="434"/>
      <c r="M14" s="432">
        <v>0</v>
      </c>
      <c r="N14" s="231"/>
      <c r="O14" s="226"/>
      <c r="P14" s="226"/>
      <c r="Q14" s="226"/>
      <c r="R14" s="226"/>
      <c r="S14" s="227"/>
      <c r="T14" s="228"/>
      <c r="U14" s="228"/>
      <c r="V14" s="228"/>
      <c r="W14" s="228"/>
    </row>
    <row r="15" spans="1:23" s="193" customFormat="1" ht="15.75">
      <c r="A15" s="225" t="s">
        <v>620</v>
      </c>
      <c r="B15" s="415" t="s">
        <v>621</v>
      </c>
      <c r="C15" s="433">
        <f t="shared" si="5"/>
        <v>0</v>
      </c>
      <c r="D15" s="434"/>
      <c r="E15" s="434"/>
      <c r="F15" s="434"/>
      <c r="G15" s="434"/>
      <c r="H15" s="433">
        <f t="shared" si="2"/>
        <v>0</v>
      </c>
      <c r="I15" s="434"/>
      <c r="J15" s="434"/>
      <c r="K15" s="434"/>
      <c r="L15" s="434"/>
      <c r="M15" s="432">
        <v>0</v>
      </c>
      <c r="N15" s="231"/>
      <c r="O15" s="226"/>
      <c r="P15" s="226"/>
      <c r="Q15" s="226"/>
      <c r="R15" s="226"/>
      <c r="S15" s="227"/>
      <c r="T15" s="228"/>
      <c r="U15" s="228"/>
      <c r="V15" s="228"/>
      <c r="W15" s="228"/>
    </row>
    <row r="16" spans="1:23" s="193" customFormat="1" ht="15.75">
      <c r="A16" s="225" t="s">
        <v>306</v>
      </c>
      <c r="B16" s="415" t="s">
        <v>263</v>
      </c>
      <c r="C16" s="430">
        <f t="shared" ref="C16" si="6">D16+E16+F16+G16</f>
        <v>0</v>
      </c>
      <c r="D16" s="431">
        <f>D17+D18</f>
        <v>0</v>
      </c>
      <c r="E16" s="431">
        <f>E17+E18</f>
        <v>0</v>
      </c>
      <c r="F16" s="431">
        <f>F17+F18</f>
        <v>0</v>
      </c>
      <c r="G16" s="431">
        <f>G17+G18</f>
        <v>0</v>
      </c>
      <c r="H16" s="430">
        <f t="shared" ref="H16" si="7">I16+J16+K16+L16</f>
        <v>0</v>
      </c>
      <c r="I16" s="431">
        <f>I17+I18</f>
        <v>0</v>
      </c>
      <c r="J16" s="431">
        <f>J17+J18</f>
        <v>0</v>
      </c>
      <c r="K16" s="431">
        <f>K17+K18</f>
        <v>0</v>
      </c>
      <c r="L16" s="431">
        <f>L17+L18</f>
        <v>0</v>
      </c>
      <c r="M16" s="432" t="e">
        <f t="shared" ref="M16" si="8">C16/H16*1000</f>
        <v>#DIV/0!</v>
      </c>
      <c r="N16" s="231"/>
      <c r="O16" s="226"/>
      <c r="P16" s="226"/>
      <c r="Q16" s="226"/>
      <c r="R16" s="226"/>
      <c r="S16" s="227"/>
      <c r="T16" s="228"/>
      <c r="U16" s="228"/>
      <c r="V16" s="228"/>
      <c r="W16" s="228"/>
    </row>
    <row r="17" spans="1:23" s="193" customFormat="1" ht="15.75">
      <c r="A17" s="225" t="s">
        <v>622</v>
      </c>
      <c r="B17" s="415" t="s">
        <v>617</v>
      </c>
      <c r="C17" s="433">
        <f>D17+E17+F17+G17</f>
        <v>0</v>
      </c>
      <c r="D17" s="434"/>
      <c r="E17" s="434"/>
      <c r="F17" s="434"/>
      <c r="G17" s="434"/>
      <c r="H17" s="433">
        <f t="shared" ref="H17:H22" si="9">I17+J17+K17+L17</f>
        <v>0</v>
      </c>
      <c r="I17" s="434"/>
      <c r="J17" s="434"/>
      <c r="K17" s="434"/>
      <c r="L17" s="434"/>
      <c r="M17" s="432" t="e">
        <f t="shared" ref="M17:M20" si="10">C17/H17*1000</f>
        <v>#DIV/0!</v>
      </c>
      <c r="N17" s="231"/>
      <c r="O17" s="226"/>
      <c r="P17" s="226"/>
      <c r="Q17" s="226"/>
      <c r="R17" s="226"/>
      <c r="S17" s="227"/>
      <c r="T17" s="228"/>
      <c r="U17" s="228"/>
      <c r="V17" s="228"/>
      <c r="W17" s="228"/>
    </row>
    <row r="18" spans="1:23" s="193" customFormat="1" ht="15.75">
      <c r="A18" s="225" t="s">
        <v>623</v>
      </c>
      <c r="B18" s="415" t="s">
        <v>624</v>
      </c>
      <c r="C18" s="433">
        <f t="shared" ref="C18:C21" si="11">D18+E18+F18+G18</f>
        <v>0</v>
      </c>
      <c r="D18" s="434"/>
      <c r="E18" s="434"/>
      <c r="F18" s="434"/>
      <c r="G18" s="434"/>
      <c r="H18" s="433">
        <f t="shared" si="9"/>
        <v>0</v>
      </c>
      <c r="I18" s="434"/>
      <c r="J18" s="434"/>
      <c r="K18" s="434"/>
      <c r="L18" s="434"/>
      <c r="M18" s="435" t="e">
        <f t="shared" si="10"/>
        <v>#DIV/0!</v>
      </c>
      <c r="N18" s="231"/>
      <c r="O18" s="401"/>
      <c r="P18" s="401"/>
      <c r="Q18" s="401"/>
      <c r="R18" s="401"/>
      <c r="S18" s="401"/>
      <c r="T18" s="401"/>
      <c r="U18" s="401"/>
      <c r="V18" s="401"/>
      <c r="W18" s="401"/>
    </row>
    <row r="19" spans="1:23" s="193" customFormat="1" ht="15.75">
      <c r="A19" s="225" t="s">
        <v>1091</v>
      </c>
      <c r="B19" s="414" t="s">
        <v>1092</v>
      </c>
      <c r="C19" s="433">
        <f t="shared" si="11"/>
        <v>0</v>
      </c>
      <c r="D19" s="434"/>
      <c r="E19" s="434"/>
      <c r="F19" s="434"/>
      <c r="G19" s="434"/>
      <c r="H19" s="433">
        <f t="shared" si="9"/>
        <v>0</v>
      </c>
      <c r="I19" s="434"/>
      <c r="J19" s="434"/>
      <c r="K19" s="434"/>
      <c r="L19" s="434"/>
      <c r="M19" s="435" t="e">
        <f t="shared" si="10"/>
        <v>#DIV/0!</v>
      </c>
      <c r="N19" s="231"/>
      <c r="O19" s="401"/>
      <c r="P19" s="401"/>
      <c r="Q19" s="401"/>
      <c r="R19" s="401"/>
      <c r="S19" s="401"/>
      <c r="T19" s="401"/>
      <c r="U19" s="401"/>
      <c r="V19" s="401"/>
      <c r="W19" s="401"/>
    </row>
    <row r="20" spans="1:23" s="193" customFormat="1" ht="25.5">
      <c r="A20" s="225" t="s">
        <v>1093</v>
      </c>
      <c r="B20" s="415" t="s">
        <v>1096</v>
      </c>
      <c r="C20" s="433">
        <f t="shared" si="11"/>
        <v>0</v>
      </c>
      <c r="D20" s="434"/>
      <c r="E20" s="434"/>
      <c r="F20" s="434"/>
      <c r="G20" s="434"/>
      <c r="H20" s="433">
        <f t="shared" si="9"/>
        <v>0</v>
      </c>
      <c r="I20" s="434"/>
      <c r="J20" s="434"/>
      <c r="K20" s="434"/>
      <c r="L20" s="434"/>
      <c r="M20" s="436" t="e">
        <f t="shared" si="10"/>
        <v>#DIV/0!</v>
      </c>
      <c r="N20" s="231"/>
      <c r="O20" s="401"/>
      <c r="P20" s="401"/>
      <c r="Q20" s="401"/>
      <c r="R20" s="401"/>
      <c r="S20" s="401"/>
      <c r="T20" s="401"/>
      <c r="U20" s="401"/>
      <c r="V20" s="401"/>
      <c r="W20" s="401"/>
    </row>
    <row r="21" spans="1:23" s="193" customFormat="1" ht="25.5">
      <c r="A21" s="225" t="s">
        <v>1094</v>
      </c>
      <c r="B21" s="415" t="s">
        <v>1097</v>
      </c>
      <c r="C21" s="433">
        <f t="shared" si="11"/>
        <v>0</v>
      </c>
      <c r="D21" s="434"/>
      <c r="E21" s="434"/>
      <c r="F21" s="434"/>
      <c r="G21" s="434"/>
      <c r="H21" s="433">
        <f t="shared" si="9"/>
        <v>0</v>
      </c>
      <c r="I21" s="434"/>
      <c r="J21" s="434"/>
      <c r="K21" s="434"/>
      <c r="L21" s="434"/>
      <c r="M21" s="436">
        <v>0</v>
      </c>
      <c r="N21" s="231"/>
      <c r="O21" s="401"/>
      <c r="P21" s="401"/>
      <c r="Q21" s="401"/>
      <c r="R21" s="401"/>
      <c r="S21" s="401"/>
      <c r="T21" s="401"/>
      <c r="U21" s="401"/>
      <c r="V21" s="401"/>
      <c r="W21" s="401"/>
    </row>
    <row r="22" spans="1:23" s="193" customFormat="1" ht="15.75">
      <c r="A22" s="224" t="s">
        <v>264</v>
      </c>
      <c r="B22" s="416" t="s">
        <v>265</v>
      </c>
      <c r="C22" s="437">
        <f>D22+E22+F22+G22</f>
        <v>0</v>
      </c>
      <c r="D22" s="437">
        <f>D23+D26+D29</f>
        <v>0</v>
      </c>
      <c r="E22" s="437">
        <f>E23+E26+E29</f>
        <v>0</v>
      </c>
      <c r="F22" s="437">
        <f>F23+F26+F29</f>
        <v>0</v>
      </c>
      <c r="G22" s="437">
        <f>G23+G26+G29</f>
        <v>0</v>
      </c>
      <c r="H22" s="437">
        <f t="shared" si="9"/>
        <v>0</v>
      </c>
      <c r="I22" s="437">
        <f>I23+I26+I29</f>
        <v>0</v>
      </c>
      <c r="J22" s="437">
        <f>J23+J26+J29</f>
        <v>0</v>
      </c>
      <c r="K22" s="437">
        <f>K23+K26+K29</f>
        <v>0</v>
      </c>
      <c r="L22" s="437">
        <f>L23+L26+L29</f>
        <v>0</v>
      </c>
      <c r="M22" s="438" t="e">
        <f t="shared" ref="M22" si="12">C22/H22*1000</f>
        <v>#DIV/0!</v>
      </c>
      <c r="N22" s="231"/>
      <c r="O22" s="401"/>
      <c r="P22" s="401"/>
      <c r="Q22" s="401"/>
      <c r="R22" s="401"/>
      <c r="S22" s="401"/>
      <c r="T22" s="401"/>
      <c r="U22" s="401"/>
      <c r="V22" s="401"/>
      <c r="W22" s="401"/>
    </row>
    <row r="23" spans="1:23" s="193" customFormat="1" ht="15.75">
      <c r="A23" s="225" t="s">
        <v>584</v>
      </c>
      <c r="B23" s="230" t="s">
        <v>625</v>
      </c>
      <c r="C23" s="430">
        <f>D23+E23+F23+G23</f>
        <v>0</v>
      </c>
      <c r="D23" s="430">
        <f>SUM(D24:D25)</f>
        <v>0</v>
      </c>
      <c r="E23" s="430">
        <f>SUM(E24:E25)</f>
        <v>0</v>
      </c>
      <c r="F23" s="430">
        <f>SUM(F24:F25)</f>
        <v>0</v>
      </c>
      <c r="G23" s="430">
        <f>SUM(G24:G25)</f>
        <v>0</v>
      </c>
      <c r="H23" s="430">
        <f>I23+J23+K23+L23</f>
        <v>0</v>
      </c>
      <c r="I23" s="430">
        <f>SUM(I24:I25)</f>
        <v>0</v>
      </c>
      <c r="J23" s="430">
        <f>SUM(J24:J25)</f>
        <v>0</v>
      </c>
      <c r="K23" s="430">
        <f>SUM(K24:K25)</f>
        <v>0</v>
      </c>
      <c r="L23" s="430">
        <f>SUM(L24:L25)</f>
        <v>0</v>
      </c>
      <c r="M23" s="435">
        <v>0</v>
      </c>
      <c r="N23" s="231"/>
      <c r="O23" s="401"/>
      <c r="P23" s="401"/>
      <c r="Q23" s="401"/>
      <c r="R23" s="401"/>
      <c r="S23" s="401"/>
      <c r="T23" s="401"/>
      <c r="U23" s="401"/>
      <c r="V23" s="401"/>
      <c r="W23" s="401"/>
    </row>
    <row r="24" spans="1:23" ht="15.75">
      <c r="A24" s="229"/>
      <c r="B24" s="230" t="s">
        <v>626</v>
      </c>
      <c r="C24" s="433">
        <f t="shared" ref="C24:C34" si="13">D24+E24+F24+G24</f>
        <v>0</v>
      </c>
      <c r="D24" s="434"/>
      <c r="E24" s="434"/>
      <c r="F24" s="434"/>
      <c r="G24" s="434"/>
      <c r="H24" s="433">
        <f t="shared" ref="H24:H38" si="14">I24+J24+K24+L24</f>
        <v>0</v>
      </c>
      <c r="I24" s="434"/>
      <c r="J24" s="434"/>
      <c r="K24" s="434"/>
      <c r="L24" s="434"/>
      <c r="M24" s="436">
        <v>0</v>
      </c>
      <c r="N24" s="231"/>
      <c r="O24" s="226"/>
      <c r="P24" s="226"/>
      <c r="Q24" s="226"/>
      <c r="R24" s="226"/>
      <c r="S24" s="232"/>
      <c r="T24" s="228"/>
      <c r="U24" s="228"/>
      <c r="V24" s="228"/>
      <c r="W24" s="228"/>
    </row>
    <row r="25" spans="1:23" s="215" customFormat="1" ht="15.75">
      <c r="A25" s="225"/>
      <c r="B25" s="230" t="s">
        <v>627</v>
      </c>
      <c r="C25" s="433">
        <f t="shared" si="13"/>
        <v>0</v>
      </c>
      <c r="D25" s="434"/>
      <c r="E25" s="434"/>
      <c r="F25" s="434"/>
      <c r="G25" s="434"/>
      <c r="H25" s="433">
        <f t="shared" si="14"/>
        <v>0</v>
      </c>
      <c r="I25" s="434"/>
      <c r="J25" s="434"/>
      <c r="K25" s="434"/>
      <c r="L25" s="434"/>
      <c r="M25" s="436">
        <v>0</v>
      </c>
      <c r="N25" s="231"/>
      <c r="O25" s="226"/>
      <c r="P25" s="226"/>
      <c r="Q25" s="226"/>
      <c r="R25" s="226"/>
      <c r="S25" s="232"/>
      <c r="T25" s="228"/>
      <c r="U25" s="228"/>
      <c r="V25" s="228"/>
      <c r="W25" s="228"/>
    </row>
    <row r="26" spans="1:23" s="428" customFormat="1" ht="15.75">
      <c r="A26" s="234" t="s">
        <v>588</v>
      </c>
      <c r="B26" s="426" t="s">
        <v>628</v>
      </c>
      <c r="C26" s="430">
        <f t="shared" si="13"/>
        <v>0</v>
      </c>
      <c r="D26" s="430">
        <f>SUM(D27:D28)</f>
        <v>0</v>
      </c>
      <c r="E26" s="430">
        <f>SUM(E27:E28)</f>
        <v>0</v>
      </c>
      <c r="F26" s="430">
        <f>SUM(F27:F28)</f>
        <v>0</v>
      </c>
      <c r="G26" s="430">
        <f>SUM(G27:G28)</f>
        <v>0</v>
      </c>
      <c r="H26" s="430">
        <f t="shared" si="14"/>
        <v>0</v>
      </c>
      <c r="I26" s="430">
        <f>SUM(I27:I28)</f>
        <v>0</v>
      </c>
      <c r="J26" s="430">
        <f>SUM(J27:J28)</f>
        <v>0</v>
      </c>
      <c r="K26" s="430">
        <f>SUM(K27:K28)</f>
        <v>0</v>
      </c>
      <c r="L26" s="430">
        <f>SUM(L27:L28)</f>
        <v>0</v>
      </c>
      <c r="M26" s="435" t="e">
        <f t="shared" ref="M26:M38" si="15">C26/H26*1000</f>
        <v>#DIV/0!</v>
      </c>
      <c r="N26" s="421"/>
      <c r="O26" s="427"/>
      <c r="P26" s="427"/>
      <c r="Q26" s="427"/>
      <c r="R26" s="427"/>
      <c r="S26" s="427"/>
      <c r="T26" s="427"/>
      <c r="U26" s="427"/>
      <c r="V26" s="427"/>
      <c r="W26" s="427"/>
    </row>
    <row r="27" spans="1:23" s="215" customFormat="1" ht="25.5">
      <c r="A27" s="225"/>
      <c r="B27" s="415" t="s">
        <v>1096</v>
      </c>
      <c r="C27" s="433">
        <f t="shared" si="13"/>
        <v>0</v>
      </c>
      <c r="D27" s="439"/>
      <c r="E27" s="439"/>
      <c r="F27" s="439"/>
      <c r="G27" s="439"/>
      <c r="H27" s="433">
        <f t="shared" si="14"/>
        <v>0</v>
      </c>
      <c r="I27" s="439"/>
      <c r="J27" s="439"/>
      <c r="K27" s="439"/>
      <c r="L27" s="439"/>
      <c r="M27" s="436" t="e">
        <f t="shared" si="15"/>
        <v>#DIV/0!</v>
      </c>
      <c r="N27" s="231"/>
      <c r="O27" s="233"/>
      <c r="P27" s="233"/>
      <c r="Q27" s="233"/>
      <c r="R27" s="233"/>
      <c r="S27" s="232"/>
      <c r="T27" s="228"/>
      <c r="U27" s="228"/>
      <c r="V27" s="228"/>
      <c r="W27" s="228"/>
    </row>
    <row r="28" spans="1:23" s="215" customFormat="1" ht="25.5">
      <c r="A28" s="225"/>
      <c r="B28" s="415" t="s">
        <v>1097</v>
      </c>
      <c r="C28" s="433">
        <f t="shared" si="13"/>
        <v>0</v>
      </c>
      <c r="D28" s="439"/>
      <c r="E28" s="439"/>
      <c r="F28" s="439"/>
      <c r="G28" s="434"/>
      <c r="H28" s="433">
        <f t="shared" si="14"/>
        <v>0</v>
      </c>
      <c r="I28" s="439"/>
      <c r="J28" s="439"/>
      <c r="K28" s="439"/>
      <c r="L28" s="439"/>
      <c r="M28" s="436" t="e">
        <f t="shared" si="15"/>
        <v>#DIV/0!</v>
      </c>
      <c r="N28" s="231"/>
      <c r="O28" s="233"/>
      <c r="P28" s="233"/>
      <c r="Q28" s="233"/>
      <c r="R28" s="233"/>
      <c r="S28" s="232"/>
      <c r="T28" s="232"/>
      <c r="U28" s="228"/>
      <c r="V28" s="228"/>
      <c r="W28" s="228"/>
    </row>
    <row r="29" spans="1:23" s="428" customFormat="1" ht="15.75">
      <c r="A29" s="234" t="s">
        <v>629</v>
      </c>
      <c r="B29" s="426" t="s">
        <v>630</v>
      </c>
      <c r="C29" s="430">
        <f t="shared" si="13"/>
        <v>0</v>
      </c>
      <c r="D29" s="430">
        <f>SUM(D30:D31)</f>
        <v>0</v>
      </c>
      <c r="E29" s="430">
        <f>SUM(E30:E31)</f>
        <v>0</v>
      </c>
      <c r="F29" s="430">
        <f>SUM(F30:F31)</f>
        <v>0</v>
      </c>
      <c r="G29" s="430">
        <f>SUM(G30:G31)</f>
        <v>0</v>
      </c>
      <c r="H29" s="430">
        <f t="shared" si="14"/>
        <v>0</v>
      </c>
      <c r="I29" s="430">
        <f>SUM(I30:I31)</f>
        <v>0</v>
      </c>
      <c r="J29" s="430">
        <f>SUM(J30:J31)</f>
        <v>0</v>
      </c>
      <c r="K29" s="430">
        <f>SUM(K30:K31)</f>
        <v>0</v>
      </c>
      <c r="L29" s="430">
        <f>SUM(L30:L31)</f>
        <v>0</v>
      </c>
      <c r="M29" s="435" t="e">
        <f t="shared" si="15"/>
        <v>#DIV/0!</v>
      </c>
      <c r="N29" s="421"/>
      <c r="O29" s="427"/>
      <c r="P29" s="427"/>
      <c r="Q29" s="427"/>
      <c r="R29" s="427"/>
      <c r="S29" s="427"/>
      <c r="T29" s="427"/>
      <c r="U29" s="427"/>
      <c r="V29" s="427"/>
      <c r="W29" s="427"/>
    </row>
    <row r="30" spans="1:23" s="215" customFormat="1" ht="26.25" customHeight="1">
      <c r="A30" s="225"/>
      <c r="B30" s="415" t="s">
        <v>1096</v>
      </c>
      <c r="C30" s="440">
        <f t="shared" si="13"/>
        <v>0</v>
      </c>
      <c r="D30" s="434"/>
      <c r="E30" s="434"/>
      <c r="F30" s="434"/>
      <c r="G30" s="434"/>
      <c r="H30" s="433">
        <f t="shared" si="14"/>
        <v>0</v>
      </c>
      <c r="I30" s="434"/>
      <c r="J30" s="434"/>
      <c r="K30" s="434"/>
      <c r="L30" s="434"/>
      <c r="M30" s="436" t="e">
        <f t="shared" si="15"/>
        <v>#DIV/0!</v>
      </c>
      <c r="N30" s="231"/>
      <c r="O30" s="233"/>
      <c r="P30" s="233"/>
      <c r="Q30" s="233"/>
      <c r="R30" s="233"/>
      <c r="S30" s="232"/>
      <c r="T30" s="228"/>
      <c r="U30" s="228"/>
      <c r="V30" s="228"/>
      <c r="W30" s="228"/>
    </row>
    <row r="31" spans="1:23" s="215" customFormat="1" ht="32.25" customHeight="1">
      <c r="A31" s="225"/>
      <c r="B31" s="415" t="s">
        <v>1097</v>
      </c>
      <c r="C31" s="440">
        <f t="shared" si="13"/>
        <v>0</v>
      </c>
      <c r="D31" s="434"/>
      <c r="E31" s="434"/>
      <c r="F31" s="434"/>
      <c r="G31" s="434"/>
      <c r="H31" s="433">
        <f>SUM(I31:L31)</f>
        <v>0</v>
      </c>
      <c r="I31" s="434"/>
      <c r="J31" s="434"/>
      <c r="K31" s="434"/>
      <c r="L31" s="434"/>
      <c r="M31" s="436" t="e">
        <f>C31/H31*1000</f>
        <v>#DIV/0!</v>
      </c>
      <c r="N31" s="231"/>
      <c r="O31" s="233"/>
      <c r="P31" s="233"/>
      <c r="Q31" s="233"/>
      <c r="R31" s="233"/>
      <c r="S31" s="232"/>
      <c r="T31" s="232"/>
      <c r="U31" s="232"/>
      <c r="V31" s="232"/>
      <c r="W31" s="228"/>
    </row>
    <row r="32" spans="1:23" s="425" customFormat="1" ht="15.75">
      <c r="A32" s="234"/>
      <c r="B32" s="420" t="s">
        <v>845</v>
      </c>
      <c r="C32" s="430">
        <f t="shared" si="13"/>
        <v>0</v>
      </c>
      <c r="D32" s="430">
        <f>SUM(D33:D34)</f>
        <v>0</v>
      </c>
      <c r="E32" s="430">
        <f>SUM(E33:E34)</f>
        <v>0</v>
      </c>
      <c r="F32" s="430">
        <f>SUM(F33:F34)</f>
        <v>0</v>
      </c>
      <c r="G32" s="430">
        <f>SUM(G33:G34)</f>
        <v>0</v>
      </c>
      <c r="H32" s="430">
        <f t="shared" si="14"/>
        <v>0</v>
      </c>
      <c r="I32" s="430">
        <f>SUM(I33:I34)</f>
        <v>0</v>
      </c>
      <c r="J32" s="430">
        <f>SUM(J33:J34)</f>
        <v>0</v>
      </c>
      <c r="K32" s="430">
        <f>SUM(K33:K34)</f>
        <v>0</v>
      </c>
      <c r="L32" s="430">
        <f>SUM(L33:L34)</f>
        <v>0</v>
      </c>
      <c r="M32" s="435" t="e">
        <f t="shared" si="15"/>
        <v>#DIV/0!</v>
      </c>
      <c r="N32" s="421"/>
      <c r="O32" s="422"/>
      <c r="P32" s="422"/>
      <c r="Q32" s="422"/>
      <c r="R32" s="422"/>
      <c r="S32" s="423"/>
      <c r="T32" s="423"/>
      <c r="U32" s="423"/>
      <c r="V32" s="423"/>
      <c r="W32" s="424"/>
    </row>
    <row r="33" spans="1:23" s="215" customFormat="1" ht="25.5">
      <c r="A33" s="225"/>
      <c r="B33" s="415" t="s">
        <v>1095</v>
      </c>
      <c r="C33" s="433">
        <f t="shared" si="13"/>
        <v>0</v>
      </c>
      <c r="D33" s="434"/>
      <c r="E33" s="434"/>
      <c r="F33" s="434"/>
      <c r="G33" s="434"/>
      <c r="H33" s="433">
        <f t="shared" si="14"/>
        <v>0</v>
      </c>
      <c r="I33" s="434"/>
      <c r="J33" s="434"/>
      <c r="K33" s="434"/>
      <c r="L33" s="434"/>
      <c r="M33" s="436" t="e">
        <f t="shared" si="15"/>
        <v>#DIV/0!</v>
      </c>
      <c r="N33" s="231"/>
      <c r="O33" s="233"/>
      <c r="P33" s="233"/>
      <c r="Q33" s="233"/>
      <c r="R33" s="233"/>
      <c r="S33" s="232"/>
      <c r="T33" s="232"/>
      <c r="U33" s="232"/>
      <c r="V33" s="232"/>
      <c r="W33" s="228"/>
    </row>
    <row r="34" spans="1:23" s="215" customFormat="1" ht="25.5">
      <c r="A34" s="225"/>
      <c r="B34" s="415" t="s">
        <v>1097</v>
      </c>
      <c r="C34" s="433">
        <f t="shared" si="13"/>
        <v>0</v>
      </c>
      <c r="D34" s="434"/>
      <c r="E34" s="434"/>
      <c r="F34" s="434"/>
      <c r="G34" s="434"/>
      <c r="H34" s="433">
        <f t="shared" si="14"/>
        <v>0</v>
      </c>
      <c r="I34" s="434"/>
      <c r="J34" s="434"/>
      <c r="K34" s="434"/>
      <c r="L34" s="434"/>
      <c r="M34" s="436">
        <v>0</v>
      </c>
      <c r="N34" s="231"/>
      <c r="O34" s="233"/>
      <c r="P34" s="233"/>
      <c r="Q34" s="233"/>
      <c r="R34" s="233"/>
      <c r="S34" s="232"/>
      <c r="T34" s="232"/>
      <c r="U34" s="232"/>
      <c r="V34" s="232"/>
      <c r="W34" s="228"/>
    </row>
    <row r="35" spans="1:23" ht="15.75">
      <c r="A35" s="234" t="s">
        <v>631</v>
      </c>
      <c r="B35" s="417" t="s">
        <v>632</v>
      </c>
      <c r="C35" s="437">
        <f>D35+E35+F35+G35</f>
        <v>0</v>
      </c>
      <c r="D35" s="437">
        <f>SUM(D36:D37)</f>
        <v>0</v>
      </c>
      <c r="E35" s="437">
        <f>SUM(E36:E37)</f>
        <v>0</v>
      </c>
      <c r="F35" s="437">
        <f>SUM(F36:F37)</f>
        <v>0</v>
      </c>
      <c r="G35" s="437">
        <f>SUM(G36:G37)</f>
        <v>0</v>
      </c>
      <c r="H35" s="437">
        <f t="shared" si="14"/>
        <v>0</v>
      </c>
      <c r="I35" s="437">
        <f>SUM(I36:I37)</f>
        <v>0</v>
      </c>
      <c r="J35" s="437">
        <f>SUM(J36:J37)</f>
        <v>0</v>
      </c>
      <c r="K35" s="437">
        <f>SUM(K36:K37)</f>
        <v>0</v>
      </c>
      <c r="L35" s="437">
        <f>SUM(L36:L37)</f>
        <v>0</v>
      </c>
      <c r="M35" s="438" t="e">
        <f t="shared" si="15"/>
        <v>#DIV/0!</v>
      </c>
      <c r="N35" s="231"/>
      <c r="O35" s="401"/>
      <c r="P35" s="401"/>
      <c r="Q35" s="401"/>
      <c r="R35" s="401"/>
      <c r="S35" s="401"/>
      <c r="T35" s="401"/>
      <c r="U35" s="401"/>
      <c r="V35" s="401"/>
      <c r="W35" s="401"/>
    </row>
    <row r="36" spans="1:23" s="215" customFormat="1" ht="28.5" customHeight="1">
      <c r="A36" s="225"/>
      <c r="B36" s="415" t="s">
        <v>1098</v>
      </c>
      <c r="C36" s="433">
        <f t="shared" ref="C36:C38" si="16">D36+E36+F36+G36</f>
        <v>0</v>
      </c>
      <c r="D36" s="434"/>
      <c r="E36" s="434"/>
      <c r="F36" s="434"/>
      <c r="G36" s="434"/>
      <c r="H36" s="433">
        <f t="shared" si="14"/>
        <v>0</v>
      </c>
      <c r="I36" s="434"/>
      <c r="J36" s="434"/>
      <c r="K36" s="434"/>
      <c r="L36" s="434"/>
      <c r="M36" s="436" t="e">
        <f t="shared" si="15"/>
        <v>#DIV/0!</v>
      </c>
      <c r="N36" s="231"/>
      <c r="O36" s="226"/>
      <c r="P36" s="226"/>
      <c r="Q36" s="226"/>
      <c r="R36" s="226"/>
      <c r="S36" s="232"/>
      <c r="T36" s="228"/>
      <c r="U36" s="228"/>
      <c r="V36" s="228"/>
      <c r="W36" s="228"/>
    </row>
    <row r="37" spans="1:23" s="215" customFormat="1" ht="25.5">
      <c r="A37" s="225"/>
      <c r="B37" s="415" t="s">
        <v>1099</v>
      </c>
      <c r="C37" s="433">
        <f t="shared" si="16"/>
        <v>0</v>
      </c>
      <c r="D37" s="434"/>
      <c r="E37" s="434"/>
      <c r="F37" s="434"/>
      <c r="G37" s="434"/>
      <c r="H37" s="433">
        <f t="shared" si="14"/>
        <v>0</v>
      </c>
      <c r="I37" s="434"/>
      <c r="J37" s="434"/>
      <c r="K37" s="434"/>
      <c r="L37" s="434"/>
      <c r="M37" s="436" t="e">
        <f t="shared" si="15"/>
        <v>#DIV/0!</v>
      </c>
      <c r="N37" s="231"/>
      <c r="O37" s="226"/>
      <c r="P37" s="226"/>
      <c r="Q37" s="226"/>
      <c r="R37" s="226"/>
      <c r="S37" s="232"/>
      <c r="T37" s="228"/>
      <c r="U37" s="228"/>
      <c r="V37" s="228"/>
      <c r="W37" s="228"/>
    </row>
    <row r="38" spans="1:23" s="193" customFormat="1" ht="15.75">
      <c r="A38" s="234" t="s">
        <v>633</v>
      </c>
      <c r="B38" s="416" t="s">
        <v>634</v>
      </c>
      <c r="C38" s="437">
        <f t="shared" si="16"/>
        <v>0</v>
      </c>
      <c r="D38" s="437">
        <f>D11+D22+D35</f>
        <v>0</v>
      </c>
      <c r="E38" s="437">
        <f>E11+E22+E35</f>
        <v>0</v>
      </c>
      <c r="F38" s="437">
        <f>F11+F22+F35</f>
        <v>0</v>
      </c>
      <c r="G38" s="437">
        <f>G11+G22+G35</f>
        <v>0</v>
      </c>
      <c r="H38" s="437">
        <f t="shared" si="14"/>
        <v>0</v>
      </c>
      <c r="I38" s="437">
        <f>I11+I22+I35</f>
        <v>0</v>
      </c>
      <c r="J38" s="437">
        <f>J11+J22+J35</f>
        <v>0</v>
      </c>
      <c r="K38" s="437">
        <f>K11+K22+K35</f>
        <v>0</v>
      </c>
      <c r="L38" s="437">
        <f>L11+L22+L35</f>
        <v>0</v>
      </c>
      <c r="M38" s="438" t="e">
        <f t="shared" si="15"/>
        <v>#DIV/0!</v>
      </c>
      <c r="N38" s="231"/>
      <c r="O38" s="401"/>
      <c r="P38" s="401"/>
      <c r="Q38" s="401"/>
      <c r="R38" s="401"/>
      <c r="S38" s="401"/>
      <c r="T38" s="401"/>
      <c r="U38" s="401"/>
      <c r="V38" s="401"/>
      <c r="W38" s="401"/>
    </row>
    <row r="39" spans="1:23" s="193" customFormat="1">
      <c r="A39" s="235"/>
      <c r="B39" s="236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8"/>
      <c r="N39" s="239"/>
      <c r="O39" s="240"/>
      <c r="P39" s="240"/>
      <c r="Q39" s="240"/>
      <c r="R39" s="240"/>
      <c r="S39" s="241"/>
      <c r="T39" s="242"/>
      <c r="U39" s="242"/>
      <c r="V39" s="242"/>
      <c r="W39" s="242"/>
    </row>
    <row r="43" spans="1:23" s="193" customFormat="1" ht="25.5" customHeight="1">
      <c r="A43" s="1018" t="s">
        <v>609</v>
      </c>
      <c r="B43" s="1018" t="s">
        <v>259</v>
      </c>
      <c r="C43" s="1019" t="s">
        <v>839</v>
      </c>
      <c r="D43" s="1019"/>
      <c r="E43" s="1019"/>
      <c r="F43" s="1019"/>
      <c r="G43" s="1019"/>
      <c r="H43" s="1020" t="s">
        <v>610</v>
      </c>
      <c r="I43" s="1020"/>
      <c r="J43" s="1020"/>
      <c r="K43" s="1020"/>
      <c r="L43" s="1020"/>
      <c r="M43" s="1011" t="s">
        <v>611</v>
      </c>
      <c r="N43" s="1012" t="s">
        <v>612</v>
      </c>
      <c r="O43" s="1013"/>
      <c r="P43" s="1013"/>
      <c r="Q43" s="1013"/>
      <c r="R43" s="1014"/>
      <c r="S43" s="1015" t="s">
        <v>613</v>
      </c>
      <c r="T43" s="1015"/>
      <c r="U43" s="1015"/>
      <c r="V43" s="1015"/>
      <c r="W43" s="1015"/>
    </row>
    <row r="44" spans="1:23" s="193" customFormat="1" ht="18" customHeight="1">
      <c r="A44" s="1018"/>
      <c r="B44" s="1018"/>
      <c r="C44" s="218" t="s">
        <v>614</v>
      </c>
      <c r="D44" s="218" t="s">
        <v>88</v>
      </c>
      <c r="E44" s="218" t="s">
        <v>89</v>
      </c>
      <c r="F44" s="218" t="s">
        <v>615</v>
      </c>
      <c r="G44" s="218" t="s">
        <v>91</v>
      </c>
      <c r="H44" s="218" t="s">
        <v>614</v>
      </c>
      <c r="I44" s="218" t="s">
        <v>88</v>
      </c>
      <c r="J44" s="218" t="s">
        <v>89</v>
      </c>
      <c r="K44" s="218" t="s">
        <v>615</v>
      </c>
      <c r="L44" s="218" t="s">
        <v>91</v>
      </c>
      <c r="M44" s="1011"/>
      <c r="N44" s="195" t="s">
        <v>614</v>
      </c>
      <c r="O44" s="219" t="s">
        <v>88</v>
      </c>
      <c r="P44" s="219" t="s">
        <v>89</v>
      </c>
      <c r="Q44" s="219" t="s">
        <v>615</v>
      </c>
      <c r="R44" s="219" t="s">
        <v>91</v>
      </c>
      <c r="S44" s="220" t="s">
        <v>614</v>
      </c>
      <c r="T44" s="220" t="s">
        <v>88</v>
      </c>
      <c r="U44" s="220" t="s">
        <v>89</v>
      </c>
      <c r="V44" s="220" t="s">
        <v>615</v>
      </c>
      <c r="W44" s="220" t="s">
        <v>91</v>
      </c>
    </row>
    <row r="45" spans="1:23" s="223" customFormat="1" ht="13.5" customHeight="1">
      <c r="A45" s="221">
        <v>1</v>
      </c>
      <c r="B45" s="222">
        <f t="shared" ref="B45" si="17">+A45+1</f>
        <v>2</v>
      </c>
      <c r="C45" s="222">
        <f>+B45+1</f>
        <v>3</v>
      </c>
      <c r="D45" s="222">
        <f t="shared" ref="D45:W45" si="18">+C45+1</f>
        <v>4</v>
      </c>
      <c r="E45" s="222">
        <f t="shared" si="18"/>
        <v>5</v>
      </c>
      <c r="F45" s="222">
        <f t="shared" si="18"/>
        <v>6</v>
      </c>
      <c r="G45" s="222">
        <f t="shared" si="18"/>
        <v>7</v>
      </c>
      <c r="H45" s="222">
        <f t="shared" si="18"/>
        <v>8</v>
      </c>
      <c r="I45" s="222">
        <f t="shared" si="18"/>
        <v>9</v>
      </c>
      <c r="J45" s="222">
        <f t="shared" si="18"/>
        <v>10</v>
      </c>
      <c r="K45" s="222">
        <f t="shared" si="18"/>
        <v>11</v>
      </c>
      <c r="L45" s="222">
        <f t="shared" si="18"/>
        <v>12</v>
      </c>
      <c r="M45" s="222">
        <f t="shared" si="18"/>
        <v>13</v>
      </c>
      <c r="N45" s="222">
        <f t="shared" si="18"/>
        <v>14</v>
      </c>
      <c r="O45" s="222">
        <f t="shared" si="18"/>
        <v>15</v>
      </c>
      <c r="P45" s="222">
        <f t="shared" si="18"/>
        <v>16</v>
      </c>
      <c r="Q45" s="222">
        <f t="shared" si="18"/>
        <v>17</v>
      </c>
      <c r="R45" s="222">
        <f t="shared" si="18"/>
        <v>18</v>
      </c>
      <c r="S45" s="222">
        <f t="shared" si="18"/>
        <v>19</v>
      </c>
      <c r="T45" s="222">
        <f t="shared" si="18"/>
        <v>20</v>
      </c>
      <c r="U45" s="222">
        <f t="shared" si="18"/>
        <v>21</v>
      </c>
      <c r="V45" s="222">
        <f t="shared" si="18"/>
        <v>22</v>
      </c>
      <c r="W45" s="222">
        <f t="shared" si="18"/>
        <v>23</v>
      </c>
    </row>
    <row r="46" spans="1:23" ht="15" customHeight="1">
      <c r="A46" s="1022" t="str">
        <f>'Таб.5 Пр.6 Баланс мощности'!I5</f>
        <v>2 полугодие 2019</v>
      </c>
      <c r="B46" s="1023"/>
      <c r="C46" s="1023"/>
      <c r="D46" s="1023"/>
      <c r="E46" s="1023"/>
      <c r="F46" s="1023"/>
      <c r="G46" s="1023"/>
      <c r="H46" s="1023"/>
      <c r="I46" s="1023"/>
      <c r="J46" s="1023"/>
      <c r="K46" s="1023"/>
      <c r="L46" s="1023"/>
      <c r="M46" s="1023"/>
      <c r="N46" s="1023"/>
      <c r="O46" s="1023"/>
      <c r="P46" s="1023"/>
      <c r="Q46" s="1023"/>
      <c r="R46" s="1023"/>
      <c r="S46" s="1023"/>
      <c r="T46" s="1023"/>
      <c r="U46" s="1023"/>
      <c r="V46" s="1023"/>
      <c r="W46" s="1024"/>
    </row>
    <row r="47" spans="1:23" s="193" customFormat="1" ht="15.75">
      <c r="A47" s="224">
        <v>1</v>
      </c>
      <c r="B47" s="414" t="s">
        <v>261</v>
      </c>
      <c r="C47" s="437">
        <f>D47+E47+F47+G47</f>
        <v>0</v>
      </c>
      <c r="D47" s="437">
        <f>D48+D52</f>
        <v>0</v>
      </c>
      <c r="E47" s="437">
        <f t="shared" ref="E47:G47" si="19">E48+E52</f>
        <v>0</v>
      </c>
      <c r="F47" s="437">
        <f t="shared" si="19"/>
        <v>0</v>
      </c>
      <c r="G47" s="437">
        <f t="shared" si="19"/>
        <v>0</v>
      </c>
      <c r="H47" s="437">
        <f t="shared" ref="H47:H54" si="20">I47+J47+K47+L47</f>
        <v>0</v>
      </c>
      <c r="I47" s="437">
        <f>I48+I52</f>
        <v>0</v>
      </c>
      <c r="J47" s="437">
        <f t="shared" ref="J47:L47" si="21">J48+J52</f>
        <v>0</v>
      </c>
      <c r="K47" s="437">
        <f t="shared" si="21"/>
        <v>0</v>
      </c>
      <c r="L47" s="437">
        <f t="shared" si="21"/>
        <v>0</v>
      </c>
      <c r="M47" s="438" t="e">
        <f t="shared" ref="M47" si="22">C47/H47*1000</f>
        <v>#DIV/0!</v>
      </c>
      <c r="N47" s="231"/>
      <c r="O47" s="401"/>
      <c r="P47" s="401"/>
      <c r="Q47" s="401"/>
      <c r="R47" s="401"/>
      <c r="S47" s="401"/>
      <c r="T47" s="401"/>
      <c r="U47" s="401"/>
      <c r="V47" s="401"/>
      <c r="W47" s="401"/>
    </row>
    <row r="48" spans="1:23" ht="15.75">
      <c r="A48" s="225" t="s">
        <v>305</v>
      </c>
      <c r="B48" s="415" t="s">
        <v>262</v>
      </c>
      <c r="C48" s="430">
        <f>D48+E48+F48+G48</f>
        <v>0</v>
      </c>
      <c r="D48" s="431">
        <f>D49+D50+D51</f>
        <v>0</v>
      </c>
      <c r="E48" s="431">
        <f>E49+E50+E51</f>
        <v>0</v>
      </c>
      <c r="F48" s="431">
        <f>F49+F50+F51</f>
        <v>0</v>
      </c>
      <c r="G48" s="431">
        <f>G49+G50+G51</f>
        <v>0</v>
      </c>
      <c r="H48" s="430">
        <f t="shared" si="20"/>
        <v>0</v>
      </c>
      <c r="I48" s="431">
        <f>I49+I50+I51</f>
        <v>0</v>
      </c>
      <c r="J48" s="431">
        <f>J49+J50+J51</f>
        <v>0</v>
      </c>
      <c r="K48" s="431">
        <f>K49+K50+K51</f>
        <v>0</v>
      </c>
      <c r="L48" s="431">
        <f>L49+L50+L51</f>
        <v>0</v>
      </c>
      <c r="M48" s="435">
        <v>0</v>
      </c>
      <c r="N48" s="231"/>
      <c r="O48" s="226"/>
      <c r="P48" s="226"/>
      <c r="Q48" s="226"/>
      <c r="R48" s="226"/>
      <c r="S48" s="227"/>
      <c r="T48" s="228"/>
      <c r="U48" s="228"/>
      <c r="V48" s="228"/>
      <c r="W48" s="228"/>
    </row>
    <row r="49" spans="1:23" s="193" customFormat="1" ht="13.5" customHeight="1">
      <c r="A49" s="225" t="s">
        <v>616</v>
      </c>
      <c r="B49" s="415" t="s">
        <v>617</v>
      </c>
      <c r="C49" s="433">
        <f t="shared" ref="C49:C55" si="23">D49+E49+F49+G49</f>
        <v>0</v>
      </c>
      <c r="D49" s="434"/>
      <c r="E49" s="434"/>
      <c r="F49" s="434"/>
      <c r="G49" s="434"/>
      <c r="H49" s="433">
        <f t="shared" si="20"/>
        <v>0</v>
      </c>
      <c r="I49" s="434"/>
      <c r="J49" s="434"/>
      <c r="K49" s="434"/>
      <c r="L49" s="434"/>
      <c r="M49" s="432">
        <v>0</v>
      </c>
      <c r="N49" s="231"/>
      <c r="O49" s="226"/>
      <c r="P49" s="226"/>
      <c r="Q49" s="226"/>
      <c r="R49" s="226"/>
      <c r="S49" s="227"/>
      <c r="T49" s="228"/>
      <c r="U49" s="228"/>
      <c r="V49" s="228"/>
      <c r="W49" s="228"/>
    </row>
    <row r="50" spans="1:23" s="193" customFormat="1" ht="15.75">
      <c r="A50" s="225" t="s">
        <v>618</v>
      </c>
      <c r="B50" s="415" t="s">
        <v>619</v>
      </c>
      <c r="C50" s="433">
        <f t="shared" si="23"/>
        <v>0</v>
      </c>
      <c r="D50" s="434"/>
      <c r="E50" s="434"/>
      <c r="F50" s="434"/>
      <c r="G50" s="434"/>
      <c r="H50" s="433">
        <f t="shared" si="20"/>
        <v>0</v>
      </c>
      <c r="I50" s="434"/>
      <c r="J50" s="434"/>
      <c r="K50" s="434"/>
      <c r="L50" s="434"/>
      <c r="M50" s="432">
        <v>0</v>
      </c>
      <c r="N50" s="231"/>
      <c r="O50" s="226"/>
      <c r="P50" s="226"/>
      <c r="Q50" s="226"/>
      <c r="R50" s="226"/>
      <c r="S50" s="227"/>
      <c r="T50" s="228"/>
      <c r="U50" s="228"/>
      <c r="V50" s="228"/>
      <c r="W50" s="228"/>
    </row>
    <row r="51" spans="1:23" s="193" customFormat="1" ht="15.75">
      <c r="A51" s="225" t="s">
        <v>620</v>
      </c>
      <c r="B51" s="415" t="s">
        <v>621</v>
      </c>
      <c r="C51" s="433">
        <f t="shared" si="23"/>
        <v>0</v>
      </c>
      <c r="D51" s="434"/>
      <c r="E51" s="434"/>
      <c r="F51" s="434"/>
      <c r="G51" s="434"/>
      <c r="H51" s="433">
        <f t="shared" si="20"/>
        <v>0</v>
      </c>
      <c r="I51" s="434"/>
      <c r="J51" s="434"/>
      <c r="K51" s="434"/>
      <c r="L51" s="434"/>
      <c r="M51" s="432">
        <v>0</v>
      </c>
      <c r="N51" s="231"/>
      <c r="O51" s="226"/>
      <c r="P51" s="226"/>
      <c r="Q51" s="226"/>
      <c r="R51" s="226"/>
      <c r="S51" s="227"/>
      <c r="T51" s="228"/>
      <c r="U51" s="228"/>
      <c r="V51" s="228"/>
      <c r="W51" s="228"/>
    </row>
    <row r="52" spans="1:23" s="193" customFormat="1" ht="15.75">
      <c r="A52" s="225" t="s">
        <v>306</v>
      </c>
      <c r="B52" s="415" t="s">
        <v>263</v>
      </c>
      <c r="C52" s="430">
        <f t="shared" si="23"/>
        <v>0</v>
      </c>
      <c r="D52" s="431">
        <f>D53+D54</f>
        <v>0</v>
      </c>
      <c r="E52" s="431">
        <f>E53+E54</f>
        <v>0</v>
      </c>
      <c r="F52" s="431">
        <f>F53+F54</f>
        <v>0</v>
      </c>
      <c r="G52" s="431">
        <f>G53+G54</f>
        <v>0</v>
      </c>
      <c r="H52" s="430">
        <f t="shared" si="20"/>
        <v>0</v>
      </c>
      <c r="I52" s="431">
        <f>I53+I54</f>
        <v>0</v>
      </c>
      <c r="J52" s="431">
        <f>J53+J54</f>
        <v>0</v>
      </c>
      <c r="K52" s="431">
        <f>K53+K54</f>
        <v>0</v>
      </c>
      <c r="L52" s="431">
        <f>L53+L54</f>
        <v>0</v>
      </c>
      <c r="M52" s="432" t="e">
        <f t="shared" ref="M52:M55" si="24">C52/H52*1000</f>
        <v>#DIV/0!</v>
      </c>
      <c r="N52" s="231"/>
      <c r="O52" s="226"/>
      <c r="P52" s="226"/>
      <c r="Q52" s="226"/>
      <c r="R52" s="226"/>
      <c r="S52" s="227"/>
      <c r="T52" s="228"/>
      <c r="U52" s="228"/>
      <c r="V52" s="228"/>
      <c r="W52" s="228"/>
    </row>
    <row r="53" spans="1:23" s="193" customFormat="1" ht="15.75">
      <c r="A53" s="225" t="s">
        <v>622</v>
      </c>
      <c r="B53" s="415" t="s">
        <v>617</v>
      </c>
      <c r="C53" s="433">
        <f t="shared" si="23"/>
        <v>0</v>
      </c>
      <c r="D53" s="434"/>
      <c r="E53" s="434"/>
      <c r="F53" s="434"/>
      <c r="G53" s="434"/>
      <c r="H53" s="433">
        <f t="shared" si="20"/>
        <v>0</v>
      </c>
      <c r="I53" s="434"/>
      <c r="J53" s="434"/>
      <c r="K53" s="434"/>
      <c r="L53" s="434"/>
      <c r="M53" s="432" t="e">
        <f t="shared" si="24"/>
        <v>#DIV/0!</v>
      </c>
      <c r="N53" s="231"/>
      <c r="O53" s="226"/>
      <c r="P53" s="226"/>
      <c r="Q53" s="226"/>
      <c r="R53" s="226"/>
      <c r="S53" s="227"/>
      <c r="T53" s="228"/>
      <c r="U53" s="228"/>
      <c r="V53" s="228"/>
      <c r="W53" s="228"/>
    </row>
    <row r="54" spans="1:23" s="429" customFormat="1" ht="15.75">
      <c r="A54" s="225" t="s">
        <v>623</v>
      </c>
      <c r="B54" s="415" t="s">
        <v>624</v>
      </c>
      <c r="C54" s="433">
        <f t="shared" si="23"/>
        <v>0</v>
      </c>
      <c r="D54" s="434"/>
      <c r="E54" s="434"/>
      <c r="F54" s="434"/>
      <c r="G54" s="434"/>
      <c r="H54" s="433">
        <f t="shared" si="20"/>
        <v>0</v>
      </c>
      <c r="I54" s="434"/>
      <c r="J54" s="434"/>
      <c r="K54" s="434"/>
      <c r="L54" s="434"/>
      <c r="M54" s="435" t="e">
        <f t="shared" si="24"/>
        <v>#DIV/0!</v>
      </c>
      <c r="N54" s="231"/>
      <c r="O54" s="401"/>
      <c r="P54" s="401"/>
      <c r="Q54" s="401"/>
      <c r="R54" s="401"/>
      <c r="S54" s="401"/>
      <c r="T54" s="401"/>
      <c r="U54" s="401"/>
      <c r="V54" s="401"/>
      <c r="W54" s="401"/>
    </row>
    <row r="55" spans="1:23" s="193" customFormat="1" ht="15.75">
      <c r="A55" s="225" t="s">
        <v>1091</v>
      </c>
      <c r="B55" s="414" t="s">
        <v>1092</v>
      </c>
      <c r="C55" s="433">
        <f t="shared" si="23"/>
        <v>0</v>
      </c>
      <c r="D55" s="434"/>
      <c r="E55" s="434"/>
      <c r="F55" s="434"/>
      <c r="G55" s="434"/>
      <c r="H55" s="433">
        <f>I55+J55+K55+L55</f>
        <v>0</v>
      </c>
      <c r="I55" s="434"/>
      <c r="J55" s="434"/>
      <c r="K55" s="434"/>
      <c r="L55" s="434"/>
      <c r="M55" s="435" t="e">
        <f t="shared" si="24"/>
        <v>#DIV/0!</v>
      </c>
      <c r="N55" s="231"/>
      <c r="O55" s="401"/>
      <c r="P55" s="401"/>
      <c r="Q55" s="401"/>
      <c r="R55" s="401"/>
      <c r="S55" s="401"/>
      <c r="T55" s="401"/>
      <c r="U55" s="401"/>
      <c r="V55" s="401"/>
      <c r="W55" s="401"/>
    </row>
    <row r="56" spans="1:23" s="193" customFormat="1" ht="25.5">
      <c r="A56" s="225" t="s">
        <v>1093</v>
      </c>
      <c r="B56" s="415" t="s">
        <v>1096</v>
      </c>
      <c r="C56" s="433">
        <f t="shared" ref="C56:C57" si="25">D56+E56+F56+G56</f>
        <v>0</v>
      </c>
      <c r="D56" s="434"/>
      <c r="E56" s="434"/>
      <c r="F56" s="434"/>
      <c r="G56" s="434"/>
      <c r="H56" s="433">
        <f t="shared" ref="H56:H58" si="26">I56+J56+K56+L56</f>
        <v>0</v>
      </c>
      <c r="I56" s="434"/>
      <c r="J56" s="434"/>
      <c r="K56" s="434"/>
      <c r="L56" s="434"/>
      <c r="M56" s="436" t="e">
        <f t="shared" ref="M56" si="27">C56/H56*1000</f>
        <v>#DIV/0!</v>
      </c>
      <c r="N56" s="231"/>
      <c r="O56" s="401"/>
      <c r="P56" s="401"/>
      <c r="Q56" s="401"/>
      <c r="R56" s="401"/>
      <c r="S56" s="401"/>
      <c r="T56" s="401"/>
      <c r="U56" s="401"/>
      <c r="V56" s="401"/>
      <c r="W56" s="401"/>
    </row>
    <row r="57" spans="1:23" s="193" customFormat="1" ht="25.5">
      <c r="A57" s="225" t="s">
        <v>1094</v>
      </c>
      <c r="B57" s="415" t="s">
        <v>1097</v>
      </c>
      <c r="C57" s="433">
        <f t="shared" si="25"/>
        <v>0</v>
      </c>
      <c r="D57" s="434"/>
      <c r="E57" s="434"/>
      <c r="F57" s="434"/>
      <c r="G57" s="434"/>
      <c r="H57" s="433">
        <f t="shared" si="26"/>
        <v>0</v>
      </c>
      <c r="I57" s="434"/>
      <c r="J57" s="434"/>
      <c r="K57" s="434"/>
      <c r="L57" s="434"/>
      <c r="M57" s="436">
        <v>0</v>
      </c>
      <c r="N57" s="231"/>
      <c r="O57" s="401"/>
      <c r="P57" s="401"/>
      <c r="Q57" s="401"/>
      <c r="R57" s="401"/>
      <c r="S57" s="401"/>
      <c r="T57" s="401"/>
      <c r="U57" s="401"/>
      <c r="V57" s="401"/>
      <c r="W57" s="401"/>
    </row>
    <row r="58" spans="1:23" s="193" customFormat="1" ht="15.75">
      <c r="A58" s="224" t="s">
        <v>264</v>
      </c>
      <c r="B58" s="416" t="s">
        <v>265</v>
      </c>
      <c r="C58" s="437">
        <f>D58+E58+F58+G58</f>
        <v>0</v>
      </c>
      <c r="D58" s="437">
        <f>D59+D62+D65</f>
        <v>0</v>
      </c>
      <c r="E58" s="437">
        <f>E59+E62+E65</f>
        <v>0</v>
      </c>
      <c r="F58" s="437">
        <f>F59+F62+F65</f>
        <v>0</v>
      </c>
      <c r="G58" s="437">
        <f>G59+G62+G65</f>
        <v>0</v>
      </c>
      <c r="H58" s="437">
        <f t="shared" si="26"/>
        <v>0</v>
      </c>
      <c r="I58" s="437">
        <f>I59+I62+I65</f>
        <v>0</v>
      </c>
      <c r="J58" s="437">
        <f>J59+J62+J65</f>
        <v>0</v>
      </c>
      <c r="K58" s="437">
        <f>K59+K62+K65</f>
        <v>0</v>
      </c>
      <c r="L58" s="437">
        <f>L59+L62+L65</f>
        <v>0</v>
      </c>
      <c r="M58" s="438" t="e">
        <f t="shared" ref="M58" si="28">C58/H58*1000</f>
        <v>#DIV/0!</v>
      </c>
      <c r="N58" s="231"/>
      <c r="O58" s="401"/>
      <c r="P58" s="401"/>
      <c r="Q58" s="401"/>
      <c r="R58" s="401"/>
      <c r="S58" s="401"/>
      <c r="T58" s="401"/>
      <c r="U58" s="401"/>
      <c r="V58" s="401"/>
      <c r="W58" s="401"/>
    </row>
    <row r="59" spans="1:23" s="193" customFormat="1" ht="15.75">
      <c r="A59" s="225" t="s">
        <v>584</v>
      </c>
      <c r="B59" s="230" t="s">
        <v>625</v>
      </c>
      <c r="C59" s="430">
        <f>D59+E59+F59+G59</f>
        <v>0</v>
      </c>
      <c r="D59" s="430">
        <f>SUM(D60:D61)</f>
        <v>0</v>
      </c>
      <c r="E59" s="430">
        <f>SUM(E60:E61)</f>
        <v>0</v>
      </c>
      <c r="F59" s="430">
        <f>SUM(F60:F61)</f>
        <v>0</v>
      </c>
      <c r="G59" s="430">
        <f>SUM(G60:G61)</f>
        <v>0</v>
      </c>
      <c r="H59" s="430">
        <f>I59+J59+K59+L59</f>
        <v>0</v>
      </c>
      <c r="I59" s="430">
        <f>SUM(I60:I61)</f>
        <v>0</v>
      </c>
      <c r="J59" s="430">
        <f>SUM(J60:J61)</f>
        <v>0</v>
      </c>
      <c r="K59" s="430">
        <f>SUM(K60:K61)</f>
        <v>0</v>
      </c>
      <c r="L59" s="430">
        <f>SUM(L60:L61)</f>
        <v>0</v>
      </c>
      <c r="M59" s="435">
        <v>0</v>
      </c>
      <c r="N59" s="231"/>
      <c r="O59" s="401"/>
      <c r="P59" s="401"/>
      <c r="Q59" s="401"/>
      <c r="R59" s="401"/>
      <c r="S59" s="401"/>
      <c r="T59" s="401"/>
      <c r="U59" s="401"/>
      <c r="V59" s="401"/>
      <c r="W59" s="401"/>
    </row>
    <row r="60" spans="1:23" s="193" customFormat="1" ht="15.75">
      <c r="A60" s="229"/>
      <c r="B60" s="230" t="s">
        <v>626</v>
      </c>
      <c r="C60" s="433">
        <f t="shared" ref="C60:C70" si="29">D60+E60+F60+G60</f>
        <v>0</v>
      </c>
      <c r="D60" s="434"/>
      <c r="E60" s="434"/>
      <c r="F60" s="434"/>
      <c r="G60" s="434"/>
      <c r="H60" s="433">
        <f t="shared" ref="H60:H66" si="30">I60+J60+K60+L60</f>
        <v>0</v>
      </c>
      <c r="I60" s="434"/>
      <c r="J60" s="434"/>
      <c r="K60" s="434"/>
      <c r="L60" s="434"/>
      <c r="M60" s="436">
        <v>0</v>
      </c>
      <c r="N60" s="231"/>
      <c r="O60" s="226"/>
      <c r="P60" s="226"/>
      <c r="Q60" s="226"/>
      <c r="R60" s="226"/>
      <c r="S60" s="232"/>
      <c r="T60" s="228"/>
      <c r="U60" s="228"/>
      <c r="V60" s="228"/>
      <c r="W60" s="228"/>
    </row>
    <row r="61" spans="1:23" ht="15.75">
      <c r="A61" s="225"/>
      <c r="B61" s="230" t="s">
        <v>627</v>
      </c>
      <c r="C61" s="433">
        <f t="shared" si="29"/>
        <v>0</v>
      </c>
      <c r="D61" s="434"/>
      <c r="E61" s="434"/>
      <c r="F61" s="434"/>
      <c r="G61" s="434"/>
      <c r="H61" s="433">
        <f t="shared" si="30"/>
        <v>0</v>
      </c>
      <c r="I61" s="434"/>
      <c r="J61" s="434"/>
      <c r="K61" s="434"/>
      <c r="L61" s="434"/>
      <c r="M61" s="436">
        <v>0</v>
      </c>
      <c r="N61" s="231"/>
      <c r="O61" s="226"/>
      <c r="P61" s="226"/>
      <c r="Q61" s="226"/>
      <c r="R61" s="226"/>
      <c r="S61" s="232"/>
      <c r="T61" s="228"/>
      <c r="U61" s="228"/>
      <c r="V61" s="228"/>
      <c r="W61" s="228"/>
    </row>
    <row r="62" spans="1:23" ht="15.75">
      <c r="A62" s="234" t="s">
        <v>588</v>
      </c>
      <c r="B62" s="426" t="s">
        <v>628</v>
      </c>
      <c r="C62" s="430">
        <f t="shared" si="29"/>
        <v>0</v>
      </c>
      <c r="D62" s="430">
        <f>SUM(D63:D64)</f>
        <v>0</v>
      </c>
      <c r="E62" s="430">
        <f>SUM(E63:E64)</f>
        <v>0</v>
      </c>
      <c r="F62" s="430">
        <f>SUM(F63:F64)</f>
        <v>0</v>
      </c>
      <c r="G62" s="430">
        <f>SUM(G63:G64)</f>
        <v>0</v>
      </c>
      <c r="H62" s="430">
        <f t="shared" si="30"/>
        <v>0</v>
      </c>
      <c r="I62" s="430">
        <f>SUM(I63:I64)</f>
        <v>0</v>
      </c>
      <c r="J62" s="430">
        <f>SUM(J63:J64)</f>
        <v>0</v>
      </c>
      <c r="K62" s="430">
        <f>SUM(K63:K64)</f>
        <v>0</v>
      </c>
      <c r="L62" s="430">
        <f>SUM(L63:L64)</f>
        <v>0</v>
      </c>
      <c r="M62" s="435" t="e">
        <f t="shared" ref="M62:M66" si="31">C62/H62*1000</f>
        <v>#DIV/0!</v>
      </c>
      <c r="N62" s="421"/>
      <c r="O62" s="427"/>
      <c r="P62" s="427"/>
      <c r="Q62" s="427"/>
      <c r="R62" s="427"/>
      <c r="S62" s="427"/>
      <c r="T62" s="427"/>
      <c r="U62" s="427"/>
      <c r="V62" s="427"/>
      <c r="W62" s="427"/>
    </row>
    <row r="63" spans="1:23" s="215" customFormat="1" ht="25.5">
      <c r="A63" s="225"/>
      <c r="B63" s="415" t="s">
        <v>1096</v>
      </c>
      <c r="C63" s="433">
        <f t="shared" si="29"/>
        <v>0</v>
      </c>
      <c r="D63" s="439"/>
      <c r="E63" s="439"/>
      <c r="F63" s="439"/>
      <c r="G63" s="439"/>
      <c r="H63" s="433">
        <f t="shared" si="30"/>
        <v>0</v>
      </c>
      <c r="I63" s="439"/>
      <c r="J63" s="439"/>
      <c r="K63" s="439"/>
      <c r="L63" s="439"/>
      <c r="M63" s="436" t="e">
        <f t="shared" si="31"/>
        <v>#DIV/0!</v>
      </c>
      <c r="N63" s="231"/>
      <c r="O63" s="233"/>
      <c r="P63" s="233"/>
      <c r="Q63" s="233"/>
      <c r="R63" s="233"/>
      <c r="S63" s="232"/>
      <c r="T63" s="228"/>
      <c r="U63" s="228"/>
      <c r="V63" s="228"/>
      <c r="W63" s="228"/>
    </row>
    <row r="64" spans="1:23" s="428" customFormat="1" ht="25.5">
      <c r="A64" s="225"/>
      <c r="B64" s="415" t="s">
        <v>1097</v>
      </c>
      <c r="C64" s="433">
        <f t="shared" si="29"/>
        <v>0</v>
      </c>
      <c r="D64" s="439"/>
      <c r="E64" s="439"/>
      <c r="F64" s="439"/>
      <c r="G64" s="434"/>
      <c r="H64" s="433">
        <f t="shared" si="30"/>
        <v>0</v>
      </c>
      <c r="I64" s="439"/>
      <c r="J64" s="439"/>
      <c r="K64" s="439"/>
      <c r="L64" s="439"/>
      <c r="M64" s="436" t="e">
        <f t="shared" si="31"/>
        <v>#DIV/0!</v>
      </c>
      <c r="N64" s="231"/>
      <c r="O64" s="233"/>
      <c r="P64" s="233"/>
      <c r="Q64" s="233"/>
      <c r="R64" s="233"/>
      <c r="S64" s="232"/>
      <c r="T64" s="232"/>
      <c r="U64" s="228"/>
      <c r="V64" s="228"/>
      <c r="W64" s="228"/>
    </row>
    <row r="65" spans="1:23" s="215" customFormat="1" ht="15.75">
      <c r="A65" s="234" t="s">
        <v>629</v>
      </c>
      <c r="B65" s="426" t="s">
        <v>630</v>
      </c>
      <c r="C65" s="430">
        <f t="shared" si="29"/>
        <v>0</v>
      </c>
      <c r="D65" s="430">
        <f>SUM(D66:D67)</f>
        <v>0</v>
      </c>
      <c r="E65" s="430">
        <f>SUM(E66:E67)</f>
        <v>0</v>
      </c>
      <c r="F65" s="430">
        <f>SUM(F66:F67)</f>
        <v>0</v>
      </c>
      <c r="G65" s="430">
        <f>SUM(G66:G67)</f>
        <v>0</v>
      </c>
      <c r="H65" s="430">
        <f t="shared" si="30"/>
        <v>0</v>
      </c>
      <c r="I65" s="430">
        <f>SUM(I66:I67)</f>
        <v>0</v>
      </c>
      <c r="J65" s="430">
        <f>SUM(J66:J67)</f>
        <v>0</v>
      </c>
      <c r="K65" s="430">
        <f>SUM(K66:K67)</f>
        <v>0</v>
      </c>
      <c r="L65" s="430">
        <f>SUM(L66:L67)</f>
        <v>0</v>
      </c>
      <c r="M65" s="435" t="e">
        <f t="shared" si="31"/>
        <v>#DIV/0!</v>
      </c>
      <c r="N65" s="421"/>
      <c r="O65" s="427"/>
      <c r="P65" s="427"/>
      <c r="Q65" s="427"/>
      <c r="R65" s="427"/>
      <c r="S65" s="427"/>
      <c r="T65" s="427"/>
      <c r="U65" s="427"/>
      <c r="V65" s="427"/>
      <c r="W65" s="427"/>
    </row>
    <row r="66" spans="1:23" s="215" customFormat="1" ht="25.5">
      <c r="A66" s="225"/>
      <c r="B66" s="415" t="s">
        <v>1096</v>
      </c>
      <c r="C66" s="440">
        <f t="shared" si="29"/>
        <v>0</v>
      </c>
      <c r="D66" s="434"/>
      <c r="E66" s="434"/>
      <c r="F66" s="434"/>
      <c r="G66" s="434"/>
      <c r="H66" s="433">
        <f t="shared" si="30"/>
        <v>0</v>
      </c>
      <c r="I66" s="434"/>
      <c r="J66" s="434"/>
      <c r="K66" s="434"/>
      <c r="L66" s="434"/>
      <c r="M66" s="436" t="e">
        <f t="shared" si="31"/>
        <v>#DIV/0!</v>
      </c>
      <c r="N66" s="231"/>
      <c r="O66" s="233"/>
      <c r="P66" s="233"/>
      <c r="Q66" s="233"/>
      <c r="R66" s="233"/>
      <c r="S66" s="232"/>
      <c r="T66" s="228"/>
      <c r="U66" s="228"/>
      <c r="V66" s="228"/>
      <c r="W66" s="228"/>
    </row>
    <row r="67" spans="1:23" s="215" customFormat="1" ht="25.5">
      <c r="A67" s="225"/>
      <c r="B67" s="415" t="s">
        <v>1097</v>
      </c>
      <c r="C67" s="440">
        <f t="shared" si="29"/>
        <v>0</v>
      </c>
      <c r="D67" s="434"/>
      <c r="E67" s="434"/>
      <c r="F67" s="434"/>
      <c r="G67" s="434"/>
      <c r="H67" s="433">
        <f>SUM(I67:L67)</f>
        <v>0</v>
      </c>
      <c r="I67" s="434"/>
      <c r="J67" s="434"/>
      <c r="K67" s="434"/>
      <c r="L67" s="434"/>
      <c r="M67" s="436" t="e">
        <f>C67/H67*1000</f>
        <v>#DIV/0!</v>
      </c>
      <c r="N67" s="231"/>
      <c r="O67" s="233"/>
      <c r="P67" s="233"/>
      <c r="Q67" s="233"/>
      <c r="R67" s="233"/>
      <c r="S67" s="232"/>
      <c r="T67" s="232"/>
      <c r="U67" s="232"/>
      <c r="V67" s="232"/>
      <c r="W67" s="228"/>
    </row>
    <row r="68" spans="1:23" s="215" customFormat="1" ht="15.75">
      <c r="A68" s="234"/>
      <c r="B68" s="420" t="s">
        <v>845</v>
      </c>
      <c r="C68" s="430">
        <f t="shared" si="29"/>
        <v>0</v>
      </c>
      <c r="D68" s="430">
        <f>SUM(D69:D70)</f>
        <v>0</v>
      </c>
      <c r="E68" s="430">
        <f>SUM(E69:E70)</f>
        <v>0</v>
      </c>
      <c r="F68" s="430">
        <f>SUM(F69:F70)</f>
        <v>0</v>
      </c>
      <c r="G68" s="430">
        <f>SUM(G69:G70)</f>
        <v>0</v>
      </c>
      <c r="H68" s="430">
        <f t="shared" ref="H68:H74" si="32">I68+J68+K68+L68</f>
        <v>0</v>
      </c>
      <c r="I68" s="430">
        <f>SUM(I69:I70)</f>
        <v>0</v>
      </c>
      <c r="J68" s="430">
        <f>SUM(J69:J70)</f>
        <v>0</v>
      </c>
      <c r="K68" s="430">
        <f>SUM(K69:K70)</f>
        <v>0</v>
      </c>
      <c r="L68" s="430">
        <f>SUM(L69:L70)</f>
        <v>0</v>
      </c>
      <c r="M68" s="435" t="e">
        <f t="shared" ref="M68:M69" si="33">C68/H68*1000</f>
        <v>#DIV/0!</v>
      </c>
      <c r="N68" s="421"/>
      <c r="O68" s="422"/>
      <c r="P68" s="422"/>
      <c r="Q68" s="422"/>
      <c r="R68" s="422"/>
      <c r="S68" s="423"/>
      <c r="T68" s="423"/>
      <c r="U68" s="423"/>
      <c r="V68" s="423"/>
      <c r="W68" s="424"/>
    </row>
    <row r="69" spans="1:23" s="215" customFormat="1" ht="25.5">
      <c r="A69" s="225"/>
      <c r="B69" s="415" t="s">
        <v>1095</v>
      </c>
      <c r="C69" s="433">
        <f t="shared" si="29"/>
        <v>0</v>
      </c>
      <c r="D69" s="434"/>
      <c r="E69" s="434"/>
      <c r="F69" s="434"/>
      <c r="G69" s="434"/>
      <c r="H69" s="433">
        <f t="shared" si="32"/>
        <v>0</v>
      </c>
      <c r="I69" s="434"/>
      <c r="J69" s="434"/>
      <c r="K69" s="434"/>
      <c r="L69" s="434"/>
      <c r="M69" s="436" t="e">
        <f t="shared" si="33"/>
        <v>#DIV/0!</v>
      </c>
      <c r="N69" s="231"/>
      <c r="O69" s="233"/>
      <c r="P69" s="233"/>
      <c r="Q69" s="233"/>
      <c r="R69" s="233"/>
      <c r="S69" s="232"/>
      <c r="T69" s="232"/>
      <c r="U69" s="232"/>
      <c r="V69" s="232"/>
      <c r="W69" s="228"/>
    </row>
    <row r="70" spans="1:23" s="428" customFormat="1" ht="25.5">
      <c r="A70" s="225"/>
      <c r="B70" s="415" t="s">
        <v>1097</v>
      </c>
      <c r="C70" s="433">
        <f t="shared" si="29"/>
        <v>0</v>
      </c>
      <c r="D70" s="434"/>
      <c r="E70" s="434"/>
      <c r="F70" s="434"/>
      <c r="G70" s="434"/>
      <c r="H70" s="433">
        <f t="shared" si="32"/>
        <v>0</v>
      </c>
      <c r="I70" s="434"/>
      <c r="J70" s="434"/>
      <c r="K70" s="434"/>
      <c r="L70" s="434"/>
      <c r="M70" s="436">
        <v>0</v>
      </c>
      <c r="N70" s="231"/>
      <c r="O70" s="233"/>
      <c r="P70" s="233"/>
      <c r="Q70" s="233"/>
      <c r="R70" s="233"/>
      <c r="S70" s="232"/>
      <c r="T70" s="232"/>
      <c r="U70" s="232"/>
      <c r="V70" s="232"/>
      <c r="W70" s="228"/>
    </row>
    <row r="71" spans="1:23" s="215" customFormat="1" ht="15.75">
      <c r="A71" s="234" t="s">
        <v>631</v>
      </c>
      <c r="B71" s="417" t="s">
        <v>632</v>
      </c>
      <c r="C71" s="437">
        <f>D71+E71+F71+G71</f>
        <v>0</v>
      </c>
      <c r="D71" s="437">
        <f>SUM(D72:D73)</f>
        <v>0</v>
      </c>
      <c r="E71" s="437">
        <f>SUM(E72:E73)</f>
        <v>0</v>
      </c>
      <c r="F71" s="437">
        <f>SUM(F72:F73)</f>
        <v>0</v>
      </c>
      <c r="G71" s="437">
        <f>SUM(G72:G73)</f>
        <v>0</v>
      </c>
      <c r="H71" s="437">
        <f t="shared" si="32"/>
        <v>0</v>
      </c>
      <c r="I71" s="437">
        <f>SUM(I72:I73)</f>
        <v>0</v>
      </c>
      <c r="J71" s="437">
        <f>SUM(J72:J73)</f>
        <v>0</v>
      </c>
      <c r="K71" s="437">
        <f>SUM(K72:K73)</f>
        <v>0</v>
      </c>
      <c r="L71" s="437">
        <f>SUM(L72:L73)</f>
        <v>0</v>
      </c>
      <c r="M71" s="438" t="e">
        <f t="shared" ref="M71:M73" si="34">C71/H71*1000</f>
        <v>#DIV/0!</v>
      </c>
      <c r="N71" s="231"/>
      <c r="O71" s="401"/>
      <c r="P71" s="401"/>
      <c r="Q71" s="401"/>
      <c r="R71" s="401"/>
      <c r="S71" s="401"/>
      <c r="T71" s="401"/>
      <c r="U71" s="401"/>
      <c r="V71" s="401"/>
      <c r="W71" s="401"/>
    </row>
    <row r="72" spans="1:23" s="215" customFormat="1" ht="14.25" customHeight="1">
      <c r="A72" s="225"/>
      <c r="B72" s="415" t="s">
        <v>1098</v>
      </c>
      <c r="C72" s="433">
        <f t="shared" ref="C72:C74" si="35">D72+E72+F72+G72</f>
        <v>0</v>
      </c>
      <c r="D72" s="434"/>
      <c r="E72" s="434"/>
      <c r="F72" s="434"/>
      <c r="G72" s="434"/>
      <c r="H72" s="433">
        <f t="shared" si="32"/>
        <v>0</v>
      </c>
      <c r="I72" s="434"/>
      <c r="J72" s="434"/>
      <c r="K72" s="434"/>
      <c r="L72" s="434"/>
      <c r="M72" s="436" t="e">
        <f t="shared" si="34"/>
        <v>#DIV/0!</v>
      </c>
      <c r="N72" s="231"/>
      <c r="O72" s="226"/>
      <c r="P72" s="226"/>
      <c r="Q72" s="226"/>
      <c r="R72" s="226"/>
      <c r="S72" s="232"/>
      <c r="T72" s="228"/>
      <c r="U72" s="228"/>
      <c r="V72" s="228"/>
      <c r="W72" s="228"/>
    </row>
    <row r="73" spans="1:23" s="215" customFormat="1" ht="25.5">
      <c r="A73" s="225"/>
      <c r="B73" s="415" t="s">
        <v>1099</v>
      </c>
      <c r="C73" s="433">
        <f t="shared" si="35"/>
        <v>0</v>
      </c>
      <c r="D73" s="434"/>
      <c r="E73" s="434"/>
      <c r="F73" s="434"/>
      <c r="G73" s="434"/>
      <c r="H73" s="433">
        <f>I73+J73+K73+L73</f>
        <v>0</v>
      </c>
      <c r="I73" s="434"/>
      <c r="J73" s="434"/>
      <c r="K73" s="434"/>
      <c r="L73" s="434"/>
      <c r="M73" s="436" t="e">
        <f t="shared" si="34"/>
        <v>#DIV/0!</v>
      </c>
      <c r="N73" s="231"/>
      <c r="O73" s="226"/>
      <c r="P73" s="226"/>
      <c r="Q73" s="226"/>
      <c r="R73" s="226"/>
      <c r="S73" s="232"/>
      <c r="T73" s="228"/>
      <c r="U73" s="228"/>
      <c r="V73" s="228"/>
      <c r="W73" s="228"/>
    </row>
    <row r="74" spans="1:23" s="215" customFormat="1" ht="15.75">
      <c r="A74" s="234" t="s">
        <v>633</v>
      </c>
      <c r="B74" s="416" t="s">
        <v>634</v>
      </c>
      <c r="C74" s="437">
        <f t="shared" si="35"/>
        <v>0</v>
      </c>
      <c r="D74" s="437">
        <f>D47+D58+D71</f>
        <v>0</v>
      </c>
      <c r="E74" s="437">
        <f>E47+E58+E71</f>
        <v>0</v>
      </c>
      <c r="F74" s="437">
        <f>F47+F58+F71</f>
        <v>0</v>
      </c>
      <c r="G74" s="437">
        <f>G47+G58+G71</f>
        <v>0</v>
      </c>
      <c r="H74" s="437">
        <f t="shared" si="32"/>
        <v>0</v>
      </c>
      <c r="I74" s="437">
        <f>I47+I58+I71</f>
        <v>0</v>
      </c>
      <c r="J74" s="437">
        <f>J47+J58+J71</f>
        <v>0</v>
      </c>
      <c r="K74" s="437">
        <f>K47+K58+K71</f>
        <v>0</v>
      </c>
      <c r="L74" s="437">
        <f>L47+L58+L71</f>
        <v>0</v>
      </c>
      <c r="M74" s="438" t="e">
        <f>C74/H74*1000</f>
        <v>#DIV/0!</v>
      </c>
      <c r="N74" s="231"/>
      <c r="O74" s="401"/>
      <c r="P74" s="401"/>
      <c r="Q74" s="401"/>
      <c r="R74" s="401"/>
      <c r="S74" s="401"/>
      <c r="T74" s="401"/>
      <c r="U74" s="401"/>
      <c r="V74" s="401"/>
      <c r="W74" s="401"/>
    </row>
    <row r="75" spans="1:23">
      <c r="O75" s="745"/>
      <c r="P75" s="745"/>
      <c r="Q75" s="745"/>
      <c r="R75" s="745"/>
    </row>
    <row r="76" spans="1:23">
      <c r="O76" s="745"/>
      <c r="P76" s="745"/>
      <c r="Q76" s="745"/>
      <c r="R76" s="745"/>
    </row>
    <row r="77" spans="1:23">
      <c r="O77" s="745"/>
      <c r="P77" s="745"/>
      <c r="Q77" s="745"/>
      <c r="R77" s="745"/>
    </row>
    <row r="78" spans="1:23">
      <c r="O78" s="745"/>
      <c r="P78" s="745"/>
      <c r="Q78" s="745"/>
      <c r="R78" s="745"/>
    </row>
    <row r="79" spans="1:23" s="193" customFormat="1" ht="25.5" customHeight="1">
      <c r="A79" s="1025" t="s">
        <v>609</v>
      </c>
      <c r="B79" s="1025" t="s">
        <v>259</v>
      </c>
      <c r="C79" s="1027" t="s">
        <v>839</v>
      </c>
      <c r="D79" s="1028"/>
      <c r="E79" s="1028"/>
      <c r="F79" s="1028"/>
      <c r="G79" s="1029"/>
      <c r="H79" s="1030" t="s">
        <v>610</v>
      </c>
      <c r="I79" s="1031"/>
      <c r="J79" s="1031"/>
      <c r="K79" s="1031"/>
      <c r="L79" s="1032"/>
      <c r="M79" s="1033" t="s">
        <v>611</v>
      </c>
      <c r="N79" s="1012" t="s">
        <v>612</v>
      </c>
      <c r="O79" s="1013"/>
      <c r="P79" s="1013"/>
      <c r="Q79" s="1013"/>
      <c r="R79" s="1014"/>
      <c r="S79" s="1035" t="s">
        <v>613</v>
      </c>
      <c r="T79" s="1036"/>
      <c r="U79" s="1036"/>
      <c r="V79" s="1036"/>
      <c r="W79" s="1037"/>
    </row>
    <row r="80" spans="1:23" s="193" customFormat="1" ht="18" customHeight="1">
      <c r="A80" s="1026"/>
      <c r="B80" s="1026"/>
      <c r="C80" s="218" t="s">
        <v>614</v>
      </c>
      <c r="D80" s="218" t="s">
        <v>88</v>
      </c>
      <c r="E80" s="218" t="s">
        <v>89</v>
      </c>
      <c r="F80" s="218" t="s">
        <v>615</v>
      </c>
      <c r="G80" s="218" t="s">
        <v>91</v>
      </c>
      <c r="H80" s="218" t="s">
        <v>614</v>
      </c>
      <c r="I80" s="218" t="s">
        <v>88</v>
      </c>
      <c r="J80" s="218" t="s">
        <v>89</v>
      </c>
      <c r="K80" s="218" t="s">
        <v>615</v>
      </c>
      <c r="L80" s="218" t="s">
        <v>91</v>
      </c>
      <c r="M80" s="1034"/>
      <c r="N80" s="195" t="s">
        <v>614</v>
      </c>
      <c r="O80" s="219" t="s">
        <v>88</v>
      </c>
      <c r="P80" s="219" t="s">
        <v>89</v>
      </c>
      <c r="Q80" s="219" t="s">
        <v>615</v>
      </c>
      <c r="R80" s="219" t="s">
        <v>91</v>
      </c>
      <c r="S80" s="220" t="s">
        <v>614</v>
      </c>
      <c r="T80" s="220" t="s">
        <v>88</v>
      </c>
      <c r="U80" s="220" t="s">
        <v>89</v>
      </c>
      <c r="V80" s="220" t="s">
        <v>615</v>
      </c>
      <c r="W80" s="220" t="s">
        <v>91</v>
      </c>
    </row>
    <row r="81" spans="1:23" s="223" customFormat="1" ht="13.5" customHeight="1">
      <c r="A81" s="221">
        <v>1</v>
      </c>
      <c r="B81" s="222">
        <f t="shared" ref="B81" si="36">+A81+1</f>
        <v>2</v>
      </c>
      <c r="C81" s="222">
        <f>+B81+1</f>
        <v>3</v>
      </c>
      <c r="D81" s="222">
        <f t="shared" ref="D81:W81" si="37">+C81+1</f>
        <v>4</v>
      </c>
      <c r="E81" s="222">
        <f t="shared" si="37"/>
        <v>5</v>
      </c>
      <c r="F81" s="222">
        <f t="shared" si="37"/>
        <v>6</v>
      </c>
      <c r="G81" s="222">
        <f t="shared" si="37"/>
        <v>7</v>
      </c>
      <c r="H81" s="222">
        <f t="shared" si="37"/>
        <v>8</v>
      </c>
      <c r="I81" s="222">
        <f t="shared" si="37"/>
        <v>9</v>
      </c>
      <c r="J81" s="222">
        <f t="shared" si="37"/>
        <v>10</v>
      </c>
      <c r="K81" s="222">
        <f t="shared" si="37"/>
        <v>11</v>
      </c>
      <c r="L81" s="222">
        <f t="shared" si="37"/>
        <v>12</v>
      </c>
      <c r="M81" s="222">
        <f t="shared" si="37"/>
        <v>13</v>
      </c>
      <c r="N81" s="222">
        <f t="shared" si="37"/>
        <v>14</v>
      </c>
      <c r="O81" s="222">
        <f t="shared" si="37"/>
        <v>15</v>
      </c>
      <c r="P81" s="222">
        <f t="shared" si="37"/>
        <v>16</v>
      </c>
      <c r="Q81" s="222">
        <f t="shared" si="37"/>
        <v>17</v>
      </c>
      <c r="R81" s="222">
        <f t="shared" si="37"/>
        <v>18</v>
      </c>
      <c r="S81" s="222">
        <f t="shared" si="37"/>
        <v>19</v>
      </c>
      <c r="T81" s="222">
        <f t="shared" si="37"/>
        <v>20</v>
      </c>
      <c r="U81" s="222">
        <f t="shared" si="37"/>
        <v>21</v>
      </c>
      <c r="V81" s="222">
        <f t="shared" si="37"/>
        <v>22</v>
      </c>
      <c r="W81" s="222">
        <f t="shared" si="37"/>
        <v>23</v>
      </c>
    </row>
    <row r="82" spans="1:23" ht="15" customHeight="1">
      <c r="A82" s="1022" t="str">
        <f>'Таб.5 Пр.6 Баланс мощности'!N5</f>
        <v>2019 год</v>
      </c>
      <c r="B82" s="1023"/>
      <c r="C82" s="1023"/>
      <c r="D82" s="1023"/>
      <c r="E82" s="1023"/>
      <c r="F82" s="1023"/>
      <c r="G82" s="1023"/>
      <c r="H82" s="1023"/>
      <c r="I82" s="1023"/>
      <c r="J82" s="1023"/>
      <c r="K82" s="1023"/>
      <c r="L82" s="1023"/>
      <c r="M82" s="1023"/>
      <c r="N82" s="1023"/>
      <c r="O82" s="1023"/>
      <c r="P82" s="1023"/>
      <c r="Q82" s="1023"/>
      <c r="R82" s="1023"/>
      <c r="S82" s="1023"/>
      <c r="T82" s="1023"/>
      <c r="U82" s="1023"/>
      <c r="V82" s="1023"/>
      <c r="W82" s="1024"/>
    </row>
    <row r="83" spans="1:23" s="193" customFormat="1" ht="15.75">
      <c r="A83" s="224">
        <v>1</v>
      </c>
      <c r="B83" s="414" t="s">
        <v>261</v>
      </c>
      <c r="C83" s="437">
        <f>D83+E83+F83+G83</f>
        <v>0</v>
      </c>
      <c r="D83" s="437">
        <f>D84+D88</f>
        <v>0</v>
      </c>
      <c r="E83" s="437">
        <f t="shared" ref="E83:G83" si="38">E84+E88</f>
        <v>0</v>
      </c>
      <c r="F83" s="437">
        <f t="shared" si="38"/>
        <v>0</v>
      </c>
      <c r="G83" s="437">
        <f t="shared" si="38"/>
        <v>0</v>
      </c>
      <c r="H83" s="437">
        <f t="shared" ref="H83:H90" si="39">I83+J83+K83+L83</f>
        <v>0</v>
      </c>
      <c r="I83" s="437">
        <f>I84+I88</f>
        <v>0</v>
      </c>
      <c r="J83" s="437">
        <f t="shared" ref="J83:L83" si="40">J84+J88</f>
        <v>0</v>
      </c>
      <c r="K83" s="437">
        <f t="shared" si="40"/>
        <v>0</v>
      </c>
      <c r="L83" s="437">
        <f t="shared" si="40"/>
        <v>0</v>
      </c>
      <c r="M83" s="438" t="e">
        <f t="shared" ref="M83" si="41">C83/H83*1000</f>
        <v>#DIV/0!</v>
      </c>
      <c r="N83" s="231"/>
      <c r="O83" s="401"/>
      <c r="P83" s="401"/>
      <c r="Q83" s="401"/>
      <c r="R83" s="401"/>
      <c r="S83" s="401"/>
      <c r="T83" s="401"/>
      <c r="U83" s="401"/>
      <c r="V83" s="401"/>
      <c r="W83" s="401"/>
    </row>
    <row r="84" spans="1:23" ht="15.75">
      <c r="A84" s="225" t="s">
        <v>305</v>
      </c>
      <c r="B84" s="415" t="s">
        <v>262</v>
      </c>
      <c r="C84" s="430">
        <f>D84+E84+F84+G84</f>
        <v>0</v>
      </c>
      <c r="D84" s="431">
        <f>D85+D86+D87</f>
        <v>0</v>
      </c>
      <c r="E84" s="431">
        <f>E85+E86+E87</f>
        <v>0</v>
      </c>
      <c r="F84" s="431">
        <f>F85+F86+F87</f>
        <v>0</v>
      </c>
      <c r="G84" s="431">
        <f>G85+G86+G87</f>
        <v>0</v>
      </c>
      <c r="H84" s="430">
        <f t="shared" si="39"/>
        <v>0</v>
      </c>
      <c r="I84" s="431">
        <f>I85+I86+I87</f>
        <v>0</v>
      </c>
      <c r="J84" s="431">
        <f>J85+J86+J87</f>
        <v>0</v>
      </c>
      <c r="K84" s="431">
        <f>K85+K86+K87</f>
        <v>0</v>
      </c>
      <c r="L84" s="431">
        <f>L85+L86+L87</f>
        <v>0</v>
      </c>
      <c r="M84" s="435">
        <v>0</v>
      </c>
      <c r="N84" s="231"/>
      <c r="O84" s="226"/>
      <c r="P84" s="226"/>
      <c r="Q84" s="226"/>
      <c r="R84" s="226"/>
      <c r="S84" s="227"/>
      <c r="T84" s="228"/>
      <c r="U84" s="228"/>
      <c r="V84" s="228"/>
      <c r="W84" s="228"/>
    </row>
    <row r="85" spans="1:23" s="193" customFormat="1" ht="13.5" customHeight="1">
      <c r="A85" s="225" t="s">
        <v>616</v>
      </c>
      <c r="B85" s="415" t="s">
        <v>617</v>
      </c>
      <c r="C85" s="433">
        <f t="shared" ref="C85:C91" si="42">D85+E85+F85+G85</f>
        <v>0</v>
      </c>
      <c r="D85" s="434">
        <f>D13+D49</f>
        <v>0</v>
      </c>
      <c r="E85" s="434">
        <f t="shared" ref="E85:G93" si="43">E13+E49</f>
        <v>0</v>
      </c>
      <c r="F85" s="434">
        <f t="shared" si="43"/>
        <v>0</v>
      </c>
      <c r="G85" s="434">
        <f t="shared" si="43"/>
        <v>0</v>
      </c>
      <c r="H85" s="433">
        <f t="shared" si="39"/>
        <v>0</v>
      </c>
      <c r="I85" s="434">
        <f t="shared" ref="I85:L87" si="44">(I13+I49)/2</f>
        <v>0</v>
      </c>
      <c r="J85" s="434">
        <f t="shared" si="44"/>
        <v>0</v>
      </c>
      <c r="K85" s="434">
        <f t="shared" si="44"/>
        <v>0</v>
      </c>
      <c r="L85" s="434">
        <f t="shared" si="44"/>
        <v>0</v>
      </c>
      <c r="M85" s="432">
        <v>0</v>
      </c>
      <c r="N85" s="231"/>
      <c r="O85" s="226"/>
      <c r="P85" s="226"/>
      <c r="Q85" s="226"/>
      <c r="R85" s="226"/>
      <c r="S85" s="227"/>
      <c r="T85" s="228"/>
      <c r="U85" s="228"/>
      <c r="V85" s="228"/>
      <c r="W85" s="228"/>
    </row>
    <row r="86" spans="1:23" s="193" customFormat="1" ht="15.75">
      <c r="A86" s="225" t="s">
        <v>618</v>
      </c>
      <c r="B86" s="415" t="s">
        <v>619</v>
      </c>
      <c r="C86" s="433">
        <f t="shared" si="42"/>
        <v>0</v>
      </c>
      <c r="D86" s="434">
        <f>D14+D50</f>
        <v>0</v>
      </c>
      <c r="E86" s="434">
        <f t="shared" si="43"/>
        <v>0</v>
      </c>
      <c r="F86" s="434">
        <f t="shared" si="43"/>
        <v>0</v>
      </c>
      <c r="G86" s="434">
        <f t="shared" si="43"/>
        <v>0</v>
      </c>
      <c r="H86" s="433">
        <f t="shared" si="39"/>
        <v>0</v>
      </c>
      <c r="I86" s="434">
        <f t="shared" si="44"/>
        <v>0</v>
      </c>
      <c r="J86" s="434">
        <f t="shared" si="44"/>
        <v>0</v>
      </c>
      <c r="K86" s="434">
        <f t="shared" si="44"/>
        <v>0</v>
      </c>
      <c r="L86" s="434">
        <f t="shared" si="44"/>
        <v>0</v>
      </c>
      <c r="M86" s="432">
        <v>0</v>
      </c>
      <c r="N86" s="231"/>
      <c r="O86" s="226"/>
      <c r="P86" s="226"/>
      <c r="Q86" s="226"/>
      <c r="R86" s="226"/>
      <c r="S86" s="227"/>
      <c r="T86" s="228"/>
      <c r="U86" s="228"/>
      <c r="V86" s="228"/>
      <c r="W86" s="228"/>
    </row>
    <row r="87" spans="1:23" s="193" customFormat="1" ht="15.75">
      <c r="A87" s="225" t="s">
        <v>620</v>
      </c>
      <c r="B87" s="415" t="s">
        <v>621</v>
      </c>
      <c r="C87" s="433">
        <f t="shared" si="42"/>
        <v>0</v>
      </c>
      <c r="D87" s="434">
        <f>D15+D51</f>
        <v>0</v>
      </c>
      <c r="E87" s="434">
        <f t="shared" si="43"/>
        <v>0</v>
      </c>
      <c r="F87" s="434">
        <f t="shared" si="43"/>
        <v>0</v>
      </c>
      <c r="G87" s="434">
        <f t="shared" si="43"/>
        <v>0</v>
      </c>
      <c r="H87" s="433">
        <f t="shared" si="39"/>
        <v>0</v>
      </c>
      <c r="I87" s="434">
        <f t="shared" si="44"/>
        <v>0</v>
      </c>
      <c r="J87" s="434">
        <f t="shared" si="44"/>
        <v>0</v>
      </c>
      <c r="K87" s="434">
        <f t="shared" si="44"/>
        <v>0</v>
      </c>
      <c r="L87" s="434">
        <f t="shared" si="44"/>
        <v>0</v>
      </c>
      <c r="M87" s="432">
        <v>0</v>
      </c>
      <c r="N87" s="231"/>
      <c r="O87" s="226"/>
      <c r="P87" s="226"/>
      <c r="Q87" s="226"/>
      <c r="R87" s="226"/>
      <c r="S87" s="227"/>
      <c r="T87" s="228"/>
      <c r="U87" s="228"/>
      <c r="V87" s="228"/>
      <c r="W87" s="228"/>
    </row>
    <row r="88" spans="1:23" s="193" customFormat="1" ht="15.75">
      <c r="A88" s="225" t="s">
        <v>306</v>
      </c>
      <c r="B88" s="415" t="s">
        <v>263</v>
      </c>
      <c r="C88" s="430">
        <f t="shared" si="42"/>
        <v>0</v>
      </c>
      <c r="D88" s="431">
        <f>D89+D90</f>
        <v>0</v>
      </c>
      <c r="E88" s="431">
        <f>E89+E90</f>
        <v>0</v>
      </c>
      <c r="F88" s="431">
        <f>F89+F90</f>
        <v>0</v>
      </c>
      <c r="G88" s="431">
        <f>G89+G90</f>
        <v>0</v>
      </c>
      <c r="H88" s="430">
        <f t="shared" si="39"/>
        <v>0</v>
      </c>
      <c r="I88" s="431">
        <f>I89+I90</f>
        <v>0</v>
      </c>
      <c r="J88" s="431">
        <f>J89+J90</f>
        <v>0</v>
      </c>
      <c r="K88" s="431">
        <f>K89+K90</f>
        <v>0</v>
      </c>
      <c r="L88" s="431">
        <f>L89+L90</f>
        <v>0</v>
      </c>
      <c r="M88" s="432" t="e">
        <f t="shared" ref="M88:M91" si="45">C88/H88*1000</f>
        <v>#DIV/0!</v>
      </c>
      <c r="N88" s="231"/>
      <c r="O88" s="226"/>
      <c r="P88" s="226"/>
      <c r="Q88" s="226"/>
      <c r="R88" s="226"/>
      <c r="S88" s="227"/>
      <c r="T88" s="228"/>
      <c r="U88" s="228"/>
      <c r="V88" s="228"/>
      <c r="W88" s="228"/>
    </row>
    <row r="89" spans="1:23" s="193" customFormat="1" ht="15.75">
      <c r="A89" s="225" t="s">
        <v>622</v>
      </c>
      <c r="B89" s="415" t="s">
        <v>617</v>
      </c>
      <c r="C89" s="433">
        <f t="shared" si="42"/>
        <v>0</v>
      </c>
      <c r="D89" s="434">
        <f>D17+D53</f>
        <v>0</v>
      </c>
      <c r="E89" s="434">
        <f t="shared" si="43"/>
        <v>0</v>
      </c>
      <c r="F89" s="434">
        <f t="shared" si="43"/>
        <v>0</v>
      </c>
      <c r="G89" s="434">
        <f t="shared" si="43"/>
        <v>0</v>
      </c>
      <c r="H89" s="433">
        <f t="shared" si="39"/>
        <v>0</v>
      </c>
      <c r="I89" s="434">
        <f t="shared" ref="I89:L90" si="46">(I17+I53)/2</f>
        <v>0</v>
      </c>
      <c r="J89" s="434">
        <f t="shared" si="46"/>
        <v>0</v>
      </c>
      <c r="K89" s="434">
        <f t="shared" si="46"/>
        <v>0</v>
      </c>
      <c r="L89" s="434">
        <f t="shared" si="46"/>
        <v>0</v>
      </c>
      <c r="M89" s="432" t="e">
        <f t="shared" si="45"/>
        <v>#DIV/0!</v>
      </c>
      <c r="N89" s="231"/>
      <c r="O89" s="226"/>
      <c r="P89" s="226"/>
      <c r="Q89" s="226"/>
      <c r="R89" s="226"/>
      <c r="S89" s="227"/>
      <c r="T89" s="228"/>
      <c r="U89" s="228"/>
      <c r="V89" s="228"/>
      <c r="W89" s="228"/>
    </row>
    <row r="90" spans="1:23" s="193" customFormat="1" ht="15.75">
      <c r="A90" s="225" t="s">
        <v>623</v>
      </c>
      <c r="B90" s="415" t="s">
        <v>624</v>
      </c>
      <c r="C90" s="433">
        <f t="shared" si="42"/>
        <v>0</v>
      </c>
      <c r="D90" s="434">
        <f>D18+D54</f>
        <v>0</v>
      </c>
      <c r="E90" s="434">
        <f t="shared" si="43"/>
        <v>0</v>
      </c>
      <c r="F90" s="434">
        <f t="shared" si="43"/>
        <v>0</v>
      </c>
      <c r="G90" s="434">
        <f t="shared" si="43"/>
        <v>0</v>
      </c>
      <c r="H90" s="433">
        <f t="shared" si="39"/>
        <v>0</v>
      </c>
      <c r="I90" s="434">
        <f t="shared" si="46"/>
        <v>0</v>
      </c>
      <c r="J90" s="434">
        <f t="shared" si="46"/>
        <v>0</v>
      </c>
      <c r="K90" s="434">
        <f t="shared" si="46"/>
        <v>0</v>
      </c>
      <c r="L90" s="434">
        <f t="shared" si="46"/>
        <v>0</v>
      </c>
      <c r="M90" s="435" t="e">
        <f t="shared" si="45"/>
        <v>#DIV/0!</v>
      </c>
      <c r="N90" s="231"/>
      <c r="O90" s="401"/>
      <c r="P90" s="401"/>
      <c r="Q90" s="401"/>
      <c r="R90" s="401"/>
      <c r="S90" s="401"/>
      <c r="T90" s="401"/>
      <c r="U90" s="401"/>
      <c r="V90" s="401"/>
      <c r="W90" s="401"/>
    </row>
    <row r="91" spans="1:23" s="193" customFormat="1" ht="15.75">
      <c r="A91" s="225" t="s">
        <v>1091</v>
      </c>
      <c r="B91" s="414" t="s">
        <v>1092</v>
      </c>
      <c r="C91" s="433">
        <f t="shared" si="42"/>
        <v>0</v>
      </c>
      <c r="D91" s="434"/>
      <c r="E91" s="434"/>
      <c r="F91" s="434"/>
      <c r="G91" s="434"/>
      <c r="H91" s="433">
        <f>I91+J91+K91+L91</f>
        <v>0</v>
      </c>
      <c r="I91" s="434"/>
      <c r="J91" s="434"/>
      <c r="K91" s="434"/>
      <c r="L91" s="434"/>
      <c r="M91" s="435" t="e">
        <f t="shared" si="45"/>
        <v>#DIV/0!</v>
      </c>
      <c r="N91" s="231"/>
      <c r="O91" s="401"/>
      <c r="P91" s="401"/>
      <c r="Q91" s="401"/>
      <c r="R91" s="401"/>
      <c r="S91" s="401"/>
      <c r="T91" s="401"/>
      <c r="U91" s="401"/>
      <c r="V91" s="401"/>
      <c r="W91" s="401"/>
    </row>
    <row r="92" spans="1:23" s="193" customFormat="1" ht="25.5">
      <c r="A92" s="225" t="s">
        <v>1093</v>
      </c>
      <c r="B92" s="415" t="s">
        <v>1096</v>
      </c>
      <c r="C92" s="433">
        <f t="shared" ref="C92:C93" si="47">D92+E92+F92+G92</f>
        <v>0</v>
      </c>
      <c r="D92" s="434">
        <f>D20+D56</f>
        <v>0</v>
      </c>
      <c r="E92" s="434">
        <f t="shared" si="43"/>
        <v>0</v>
      </c>
      <c r="F92" s="434">
        <f t="shared" si="43"/>
        <v>0</v>
      </c>
      <c r="G92" s="434">
        <f t="shared" si="43"/>
        <v>0</v>
      </c>
      <c r="H92" s="433">
        <f t="shared" ref="H92:H94" si="48">I92+J92+K92+L92</f>
        <v>0</v>
      </c>
      <c r="I92" s="434">
        <f t="shared" ref="I92:L93" si="49">(I20+I56)/2</f>
        <v>0</v>
      </c>
      <c r="J92" s="434">
        <f t="shared" si="49"/>
        <v>0</v>
      </c>
      <c r="K92" s="434">
        <f t="shared" si="49"/>
        <v>0</v>
      </c>
      <c r="L92" s="434">
        <f t="shared" si="49"/>
        <v>0</v>
      </c>
      <c r="M92" s="436" t="e">
        <f t="shared" ref="M92" si="50">C92/H92*1000</f>
        <v>#DIV/0!</v>
      </c>
      <c r="N92" s="231"/>
      <c r="O92" s="401"/>
      <c r="P92" s="401"/>
      <c r="Q92" s="401"/>
      <c r="R92" s="401"/>
      <c r="S92" s="401"/>
      <c r="T92" s="401"/>
      <c r="U92" s="401"/>
      <c r="V92" s="401"/>
      <c r="W92" s="401"/>
    </row>
    <row r="93" spans="1:23" s="193" customFormat="1" ht="25.5">
      <c r="A93" s="225" t="s">
        <v>1094</v>
      </c>
      <c r="B93" s="415" t="s">
        <v>1097</v>
      </c>
      <c r="C93" s="433">
        <f t="shared" si="47"/>
        <v>0</v>
      </c>
      <c r="D93" s="434">
        <f>D21+D57</f>
        <v>0</v>
      </c>
      <c r="E93" s="434">
        <f t="shared" si="43"/>
        <v>0</v>
      </c>
      <c r="F93" s="434">
        <f t="shared" si="43"/>
        <v>0</v>
      </c>
      <c r="G93" s="434">
        <f t="shared" si="43"/>
        <v>0</v>
      </c>
      <c r="H93" s="433">
        <f t="shared" si="48"/>
        <v>0</v>
      </c>
      <c r="I93" s="434">
        <f t="shared" si="49"/>
        <v>0</v>
      </c>
      <c r="J93" s="434">
        <f t="shared" si="49"/>
        <v>0</v>
      </c>
      <c r="K93" s="434">
        <f t="shared" si="49"/>
        <v>0</v>
      </c>
      <c r="L93" s="434">
        <f t="shared" si="49"/>
        <v>0</v>
      </c>
      <c r="M93" s="436">
        <v>0</v>
      </c>
      <c r="N93" s="231"/>
      <c r="O93" s="401"/>
      <c r="P93" s="401"/>
      <c r="Q93" s="401"/>
      <c r="R93" s="401"/>
      <c r="S93" s="401"/>
      <c r="T93" s="401"/>
      <c r="U93" s="401"/>
      <c r="V93" s="401"/>
      <c r="W93" s="401"/>
    </row>
    <row r="94" spans="1:23" s="193" customFormat="1" ht="15.75">
      <c r="A94" s="224" t="s">
        <v>264</v>
      </c>
      <c r="B94" s="416" t="s">
        <v>265</v>
      </c>
      <c r="C94" s="437">
        <f>D94+E94+F94+G94</f>
        <v>0</v>
      </c>
      <c r="D94" s="437">
        <f>D95+D98+D101</f>
        <v>0</v>
      </c>
      <c r="E94" s="437">
        <f>E95+E98+E101</f>
        <v>0</v>
      </c>
      <c r="F94" s="437">
        <f>F95+F98+F101</f>
        <v>0</v>
      </c>
      <c r="G94" s="437">
        <f>G95+G98+G101</f>
        <v>0</v>
      </c>
      <c r="H94" s="437">
        <f t="shared" si="48"/>
        <v>0</v>
      </c>
      <c r="I94" s="437">
        <f>I95+I98+I101</f>
        <v>0</v>
      </c>
      <c r="J94" s="437">
        <f>J95+J98+J101</f>
        <v>0</v>
      </c>
      <c r="K94" s="437">
        <f>K95+K98+K101</f>
        <v>0</v>
      </c>
      <c r="L94" s="437">
        <f>L95+L98+L101</f>
        <v>0</v>
      </c>
      <c r="M94" s="438" t="e">
        <f t="shared" ref="M94" si="51">C94/H94*1000</f>
        <v>#DIV/0!</v>
      </c>
      <c r="N94" s="231"/>
      <c r="O94" s="401"/>
      <c r="P94" s="401"/>
      <c r="Q94" s="401"/>
      <c r="R94" s="401"/>
      <c r="S94" s="401"/>
      <c r="T94" s="401"/>
      <c r="U94" s="401"/>
      <c r="V94" s="401"/>
      <c r="W94" s="401"/>
    </row>
    <row r="95" spans="1:23" s="193" customFormat="1" ht="15.75">
      <c r="A95" s="225" t="s">
        <v>584</v>
      </c>
      <c r="B95" s="230" t="s">
        <v>625</v>
      </c>
      <c r="C95" s="430">
        <f>D95+E95+F95+G95</f>
        <v>0</v>
      </c>
      <c r="D95" s="430">
        <f>SUM(D96:D97)</f>
        <v>0</v>
      </c>
      <c r="E95" s="430">
        <f>SUM(E96:E97)</f>
        <v>0</v>
      </c>
      <c r="F95" s="430">
        <f>SUM(F96:F97)</f>
        <v>0</v>
      </c>
      <c r="G95" s="430">
        <f>SUM(G96:G97)</f>
        <v>0</v>
      </c>
      <c r="H95" s="430">
        <f>I95+J95+K95+L95</f>
        <v>0</v>
      </c>
      <c r="I95" s="430">
        <f>SUM(I96:I97)</f>
        <v>0</v>
      </c>
      <c r="J95" s="430">
        <f>SUM(J96:J97)</f>
        <v>0</v>
      </c>
      <c r="K95" s="430">
        <f>SUM(K96:K97)</f>
        <v>0</v>
      </c>
      <c r="L95" s="430">
        <f>SUM(L96:L97)</f>
        <v>0</v>
      </c>
      <c r="M95" s="435">
        <v>0</v>
      </c>
      <c r="N95" s="231"/>
      <c r="O95" s="401"/>
      <c r="P95" s="401"/>
      <c r="Q95" s="401"/>
      <c r="R95" s="401"/>
      <c r="S95" s="401"/>
      <c r="T95" s="401"/>
      <c r="U95" s="401"/>
      <c r="V95" s="401"/>
      <c r="W95" s="401"/>
    </row>
    <row r="96" spans="1:23" s="193" customFormat="1" ht="15.75">
      <c r="A96" s="229"/>
      <c r="B96" s="230" t="s">
        <v>626</v>
      </c>
      <c r="C96" s="433">
        <f t="shared" ref="C96:C106" si="52">D96+E96+F96+G96</f>
        <v>0</v>
      </c>
      <c r="D96" s="434">
        <f>D24+D60</f>
        <v>0</v>
      </c>
      <c r="E96" s="434">
        <f t="shared" ref="E96:G97" si="53">E24+E60</f>
        <v>0</v>
      </c>
      <c r="F96" s="434">
        <f t="shared" si="53"/>
        <v>0</v>
      </c>
      <c r="G96" s="434">
        <f t="shared" si="53"/>
        <v>0</v>
      </c>
      <c r="H96" s="433">
        <f t="shared" ref="H96:H102" si="54">I96+J96+K96+L96</f>
        <v>0</v>
      </c>
      <c r="I96" s="434">
        <f t="shared" ref="I96:L97" si="55">(I24+I60)/2</f>
        <v>0</v>
      </c>
      <c r="J96" s="434">
        <f t="shared" si="55"/>
        <v>0</v>
      </c>
      <c r="K96" s="434">
        <f t="shared" si="55"/>
        <v>0</v>
      </c>
      <c r="L96" s="434">
        <f t="shared" si="55"/>
        <v>0</v>
      </c>
      <c r="M96" s="436">
        <v>0</v>
      </c>
      <c r="N96" s="231"/>
      <c r="O96" s="226"/>
      <c r="P96" s="226"/>
      <c r="Q96" s="226"/>
      <c r="R96" s="226"/>
      <c r="S96" s="232"/>
      <c r="T96" s="228"/>
      <c r="U96" s="228"/>
      <c r="V96" s="228"/>
      <c r="W96" s="228"/>
    </row>
    <row r="97" spans="1:23" ht="15.75">
      <c r="A97" s="225"/>
      <c r="B97" s="230" t="s">
        <v>627</v>
      </c>
      <c r="C97" s="433">
        <f t="shared" si="52"/>
        <v>0</v>
      </c>
      <c r="D97" s="434">
        <f>D25+D61</f>
        <v>0</v>
      </c>
      <c r="E97" s="434">
        <f t="shared" si="53"/>
        <v>0</v>
      </c>
      <c r="F97" s="434">
        <f t="shared" si="53"/>
        <v>0</v>
      </c>
      <c r="G97" s="434">
        <f t="shared" si="53"/>
        <v>0</v>
      </c>
      <c r="H97" s="433">
        <f t="shared" si="54"/>
        <v>0</v>
      </c>
      <c r="I97" s="434">
        <f t="shared" si="55"/>
        <v>0</v>
      </c>
      <c r="J97" s="434">
        <f t="shared" si="55"/>
        <v>0</v>
      </c>
      <c r="K97" s="434">
        <f t="shared" si="55"/>
        <v>0</v>
      </c>
      <c r="L97" s="434">
        <f t="shared" si="55"/>
        <v>0</v>
      </c>
      <c r="M97" s="436">
        <v>0</v>
      </c>
      <c r="N97" s="231"/>
      <c r="O97" s="226"/>
      <c r="P97" s="226"/>
      <c r="Q97" s="226"/>
      <c r="R97" s="226"/>
      <c r="S97" s="232"/>
      <c r="T97" s="228"/>
      <c r="U97" s="228"/>
      <c r="V97" s="228"/>
      <c r="W97" s="228"/>
    </row>
    <row r="98" spans="1:23" ht="15.75">
      <c r="A98" s="234" t="s">
        <v>588</v>
      </c>
      <c r="B98" s="426" t="s">
        <v>628</v>
      </c>
      <c r="C98" s="430">
        <f t="shared" si="52"/>
        <v>0</v>
      </c>
      <c r="D98" s="430">
        <f>SUM(D99:D100)</f>
        <v>0</v>
      </c>
      <c r="E98" s="430">
        <f>SUM(E99:E100)</f>
        <v>0</v>
      </c>
      <c r="F98" s="430">
        <f>SUM(F99:F100)</f>
        <v>0</v>
      </c>
      <c r="G98" s="430">
        <f>SUM(G99:G100)</f>
        <v>0</v>
      </c>
      <c r="H98" s="430">
        <f t="shared" si="54"/>
        <v>0</v>
      </c>
      <c r="I98" s="430">
        <f>SUM(I99:I100)</f>
        <v>0</v>
      </c>
      <c r="J98" s="430">
        <f>SUM(J99:J100)</f>
        <v>0</v>
      </c>
      <c r="K98" s="430">
        <f>SUM(K99:K100)</f>
        <v>0</v>
      </c>
      <c r="L98" s="430">
        <f>SUM(L99:L100)</f>
        <v>0</v>
      </c>
      <c r="M98" s="435" t="e">
        <f t="shared" ref="M98:M102" si="56">C98/H98*1000</f>
        <v>#DIV/0!</v>
      </c>
      <c r="N98" s="421"/>
      <c r="O98" s="427"/>
      <c r="P98" s="427"/>
      <c r="Q98" s="427"/>
      <c r="R98" s="427"/>
      <c r="S98" s="427"/>
      <c r="T98" s="427"/>
      <c r="U98" s="427"/>
      <c r="V98" s="427"/>
      <c r="W98" s="427"/>
    </row>
    <row r="99" spans="1:23" s="215" customFormat="1" ht="25.5">
      <c r="A99" s="225"/>
      <c r="B99" s="415" t="s">
        <v>1096</v>
      </c>
      <c r="C99" s="433">
        <f t="shared" si="52"/>
        <v>0</v>
      </c>
      <c r="D99" s="434">
        <f>D27+D63</f>
        <v>0</v>
      </c>
      <c r="E99" s="434">
        <f t="shared" ref="E99:G109" si="57">E27+E63</f>
        <v>0</v>
      </c>
      <c r="F99" s="434">
        <f t="shared" si="57"/>
        <v>0</v>
      </c>
      <c r="G99" s="434">
        <f t="shared" si="57"/>
        <v>0</v>
      </c>
      <c r="H99" s="433">
        <f t="shared" si="54"/>
        <v>0</v>
      </c>
      <c r="I99" s="434">
        <f t="shared" ref="I99:L100" si="58">(I27+I63)/2</f>
        <v>0</v>
      </c>
      <c r="J99" s="434">
        <f t="shared" si="58"/>
        <v>0</v>
      </c>
      <c r="K99" s="434">
        <f t="shared" si="58"/>
        <v>0</v>
      </c>
      <c r="L99" s="434">
        <f t="shared" si="58"/>
        <v>0</v>
      </c>
      <c r="M99" s="436" t="e">
        <f t="shared" si="56"/>
        <v>#DIV/0!</v>
      </c>
      <c r="N99" s="231"/>
      <c r="O99" s="233"/>
      <c r="P99" s="233"/>
      <c r="Q99" s="233"/>
      <c r="R99" s="233"/>
      <c r="S99" s="232"/>
      <c r="T99" s="228"/>
      <c r="U99" s="228"/>
      <c r="V99" s="228"/>
      <c r="W99" s="228"/>
    </row>
    <row r="100" spans="1:23" s="428" customFormat="1" ht="25.5">
      <c r="A100" s="225"/>
      <c r="B100" s="415" t="s">
        <v>1097</v>
      </c>
      <c r="C100" s="433">
        <f t="shared" si="52"/>
        <v>0</v>
      </c>
      <c r="D100" s="434">
        <f>D28+D64</f>
        <v>0</v>
      </c>
      <c r="E100" s="434">
        <f t="shared" si="57"/>
        <v>0</v>
      </c>
      <c r="F100" s="434">
        <f t="shared" si="57"/>
        <v>0</v>
      </c>
      <c r="G100" s="434">
        <f t="shared" si="57"/>
        <v>0</v>
      </c>
      <c r="H100" s="433">
        <f t="shared" si="54"/>
        <v>0</v>
      </c>
      <c r="I100" s="434">
        <f t="shared" si="58"/>
        <v>0</v>
      </c>
      <c r="J100" s="434">
        <f t="shared" si="58"/>
        <v>0</v>
      </c>
      <c r="K100" s="434">
        <f t="shared" si="58"/>
        <v>0</v>
      </c>
      <c r="L100" s="434">
        <f t="shared" si="58"/>
        <v>0</v>
      </c>
      <c r="M100" s="436" t="e">
        <f t="shared" si="56"/>
        <v>#DIV/0!</v>
      </c>
      <c r="N100" s="231"/>
      <c r="O100" s="233"/>
      <c r="P100" s="233"/>
      <c r="Q100" s="233"/>
      <c r="R100" s="233"/>
      <c r="S100" s="232"/>
      <c r="T100" s="232"/>
      <c r="U100" s="228"/>
      <c r="V100" s="228"/>
      <c r="W100" s="228"/>
    </row>
    <row r="101" spans="1:23" s="215" customFormat="1" ht="15.75">
      <c r="A101" s="234" t="s">
        <v>629</v>
      </c>
      <c r="B101" s="426" t="s">
        <v>630</v>
      </c>
      <c r="C101" s="430">
        <f t="shared" si="52"/>
        <v>0</v>
      </c>
      <c r="D101" s="430">
        <f>SUM(D102:D103)</f>
        <v>0</v>
      </c>
      <c r="E101" s="430">
        <f>SUM(E102:E103)</f>
        <v>0</v>
      </c>
      <c r="F101" s="430">
        <f>SUM(F102:F103)</f>
        <v>0</v>
      </c>
      <c r="G101" s="430">
        <f>SUM(G102:G103)</f>
        <v>0</v>
      </c>
      <c r="H101" s="430">
        <f t="shared" si="54"/>
        <v>0</v>
      </c>
      <c r="I101" s="430">
        <f>SUM(I102:I103)</f>
        <v>0</v>
      </c>
      <c r="J101" s="430">
        <f>SUM(J102:J103)</f>
        <v>0</v>
      </c>
      <c r="K101" s="430">
        <f>SUM(K102:K103)</f>
        <v>0</v>
      </c>
      <c r="L101" s="430">
        <f>SUM(L102:L103)</f>
        <v>0</v>
      </c>
      <c r="M101" s="435" t="e">
        <f t="shared" si="56"/>
        <v>#DIV/0!</v>
      </c>
      <c r="N101" s="421"/>
      <c r="O101" s="427"/>
      <c r="P101" s="427"/>
      <c r="Q101" s="427"/>
      <c r="R101" s="427"/>
      <c r="S101" s="427"/>
      <c r="T101" s="427"/>
      <c r="U101" s="427"/>
      <c r="V101" s="427"/>
      <c r="W101" s="427"/>
    </row>
    <row r="102" spans="1:23" s="215" customFormat="1" ht="25.5">
      <c r="A102" s="225"/>
      <c r="B102" s="415" t="s">
        <v>1096</v>
      </c>
      <c r="C102" s="440">
        <f t="shared" si="52"/>
        <v>0</v>
      </c>
      <c r="D102" s="434">
        <f>D30+D66</f>
        <v>0</v>
      </c>
      <c r="E102" s="434">
        <f t="shared" si="57"/>
        <v>0</v>
      </c>
      <c r="F102" s="434">
        <f t="shared" si="57"/>
        <v>0</v>
      </c>
      <c r="G102" s="434">
        <f t="shared" si="57"/>
        <v>0</v>
      </c>
      <c r="H102" s="433">
        <f t="shared" si="54"/>
        <v>0</v>
      </c>
      <c r="I102" s="434">
        <f t="shared" ref="I102:L103" si="59">(I30+I66)/2</f>
        <v>0</v>
      </c>
      <c r="J102" s="434">
        <f t="shared" si="59"/>
        <v>0</v>
      </c>
      <c r="K102" s="434">
        <f t="shared" si="59"/>
        <v>0</v>
      </c>
      <c r="L102" s="434">
        <f t="shared" si="59"/>
        <v>0</v>
      </c>
      <c r="M102" s="436" t="e">
        <f t="shared" si="56"/>
        <v>#DIV/0!</v>
      </c>
      <c r="N102" s="231"/>
      <c r="O102" s="233"/>
      <c r="P102" s="233"/>
      <c r="Q102" s="233"/>
      <c r="R102" s="233"/>
      <c r="S102" s="232"/>
      <c r="T102" s="228"/>
      <c r="U102" s="228"/>
      <c r="V102" s="228"/>
      <c r="W102" s="228"/>
    </row>
    <row r="103" spans="1:23" s="215" customFormat="1" ht="25.5">
      <c r="A103" s="225"/>
      <c r="B103" s="415" t="s">
        <v>1097</v>
      </c>
      <c r="C103" s="440">
        <f t="shared" si="52"/>
        <v>0</v>
      </c>
      <c r="D103" s="434">
        <f>D31+D67</f>
        <v>0</v>
      </c>
      <c r="E103" s="434">
        <f t="shared" si="57"/>
        <v>0</v>
      </c>
      <c r="F103" s="434">
        <f t="shared" si="57"/>
        <v>0</v>
      </c>
      <c r="G103" s="434">
        <f t="shared" si="57"/>
        <v>0</v>
      </c>
      <c r="H103" s="433">
        <f>SUM(I103:L103)</f>
        <v>0</v>
      </c>
      <c r="I103" s="434">
        <f t="shared" si="59"/>
        <v>0</v>
      </c>
      <c r="J103" s="434">
        <f t="shared" si="59"/>
        <v>0</v>
      </c>
      <c r="K103" s="434">
        <f t="shared" si="59"/>
        <v>0</v>
      </c>
      <c r="L103" s="434">
        <f t="shared" si="59"/>
        <v>0</v>
      </c>
      <c r="M103" s="436" t="e">
        <f>C103/H103*1000</f>
        <v>#DIV/0!</v>
      </c>
      <c r="N103" s="231"/>
      <c r="O103" s="233"/>
      <c r="P103" s="233"/>
      <c r="Q103" s="233"/>
      <c r="R103" s="233"/>
      <c r="S103" s="232"/>
      <c r="T103" s="232"/>
      <c r="U103" s="232"/>
      <c r="V103" s="232"/>
      <c r="W103" s="228"/>
    </row>
    <row r="104" spans="1:23" s="215" customFormat="1" ht="15.75">
      <c r="A104" s="234"/>
      <c r="B104" s="420" t="s">
        <v>845</v>
      </c>
      <c r="C104" s="430">
        <f t="shared" si="52"/>
        <v>0</v>
      </c>
      <c r="D104" s="430">
        <f>SUM(D105:D106)</f>
        <v>0</v>
      </c>
      <c r="E104" s="430">
        <f>SUM(E105:E106)</f>
        <v>0</v>
      </c>
      <c r="F104" s="430">
        <f>SUM(F105:F106)</f>
        <v>0</v>
      </c>
      <c r="G104" s="430">
        <f>SUM(G105:G106)</f>
        <v>0</v>
      </c>
      <c r="H104" s="430">
        <f t="shared" ref="H104:H110" si="60">I104+J104+K104+L104</f>
        <v>0</v>
      </c>
      <c r="I104" s="430">
        <f>SUM(I105:I106)</f>
        <v>0</v>
      </c>
      <c r="J104" s="430">
        <f>SUM(J105:J106)</f>
        <v>0</v>
      </c>
      <c r="K104" s="430">
        <f>SUM(K105:K106)</f>
        <v>0</v>
      </c>
      <c r="L104" s="430">
        <f>SUM(L105:L106)</f>
        <v>0</v>
      </c>
      <c r="M104" s="435" t="e">
        <f t="shared" ref="M104:M105" si="61">C104/H104*1000</f>
        <v>#DIV/0!</v>
      </c>
      <c r="N104" s="421"/>
      <c r="O104" s="422"/>
      <c r="P104" s="422"/>
      <c r="Q104" s="422"/>
      <c r="R104" s="422"/>
      <c r="S104" s="423"/>
      <c r="T104" s="423"/>
      <c r="U104" s="423"/>
      <c r="V104" s="423"/>
      <c r="W104" s="424"/>
    </row>
    <row r="105" spans="1:23" s="215" customFormat="1" ht="25.5">
      <c r="A105" s="225"/>
      <c r="B105" s="415" t="s">
        <v>1095</v>
      </c>
      <c r="C105" s="433">
        <f t="shared" si="52"/>
        <v>0</v>
      </c>
      <c r="D105" s="434">
        <f>D33+D69</f>
        <v>0</v>
      </c>
      <c r="E105" s="434">
        <f t="shared" si="57"/>
        <v>0</v>
      </c>
      <c r="F105" s="434">
        <f t="shared" si="57"/>
        <v>0</v>
      </c>
      <c r="G105" s="434">
        <f t="shared" si="57"/>
        <v>0</v>
      </c>
      <c r="H105" s="433">
        <f t="shared" si="60"/>
        <v>0</v>
      </c>
      <c r="I105" s="434">
        <f t="shared" ref="I105:L106" si="62">(I33+I69)/2</f>
        <v>0</v>
      </c>
      <c r="J105" s="434">
        <f t="shared" si="62"/>
        <v>0</v>
      </c>
      <c r="K105" s="434">
        <f t="shared" si="62"/>
        <v>0</v>
      </c>
      <c r="L105" s="434">
        <f t="shared" si="62"/>
        <v>0</v>
      </c>
      <c r="M105" s="436" t="e">
        <f t="shared" si="61"/>
        <v>#DIV/0!</v>
      </c>
      <c r="N105" s="231"/>
      <c r="O105" s="233"/>
      <c r="P105" s="233"/>
      <c r="Q105" s="233"/>
      <c r="R105" s="233"/>
      <c r="S105" s="232"/>
      <c r="T105" s="232"/>
      <c r="U105" s="232"/>
      <c r="V105" s="232"/>
      <c r="W105" s="228"/>
    </row>
    <row r="106" spans="1:23" s="428" customFormat="1" ht="25.5">
      <c r="A106" s="225"/>
      <c r="B106" s="415" t="s">
        <v>1097</v>
      </c>
      <c r="C106" s="433">
        <f t="shared" si="52"/>
        <v>0</v>
      </c>
      <c r="D106" s="434">
        <f>D34+D70</f>
        <v>0</v>
      </c>
      <c r="E106" s="434">
        <f t="shared" si="57"/>
        <v>0</v>
      </c>
      <c r="F106" s="434">
        <f t="shared" si="57"/>
        <v>0</v>
      </c>
      <c r="G106" s="434">
        <f t="shared" si="57"/>
        <v>0</v>
      </c>
      <c r="H106" s="433">
        <f t="shared" si="60"/>
        <v>0</v>
      </c>
      <c r="I106" s="434">
        <f t="shared" si="62"/>
        <v>0</v>
      </c>
      <c r="J106" s="434">
        <f t="shared" si="62"/>
        <v>0</v>
      </c>
      <c r="K106" s="434">
        <f t="shared" si="62"/>
        <v>0</v>
      </c>
      <c r="L106" s="434">
        <f t="shared" si="62"/>
        <v>0</v>
      </c>
      <c r="M106" s="436">
        <v>0</v>
      </c>
      <c r="N106" s="231"/>
      <c r="O106" s="233"/>
      <c r="P106" s="233"/>
      <c r="Q106" s="233"/>
      <c r="R106" s="233"/>
      <c r="S106" s="232"/>
      <c r="T106" s="232"/>
      <c r="U106" s="232"/>
      <c r="V106" s="232"/>
      <c r="W106" s="228"/>
    </row>
    <row r="107" spans="1:23" s="215" customFormat="1" ht="15.75">
      <c r="A107" s="234" t="s">
        <v>631</v>
      </c>
      <c r="B107" s="417" t="s">
        <v>632</v>
      </c>
      <c r="C107" s="437">
        <f>D107+E107+F107+G107</f>
        <v>0</v>
      </c>
      <c r="D107" s="437">
        <f>SUM(D108:D109)</f>
        <v>0</v>
      </c>
      <c r="E107" s="437">
        <f>SUM(E108:E109)</f>
        <v>0</v>
      </c>
      <c r="F107" s="437">
        <f>SUM(F108:F109)</f>
        <v>0</v>
      </c>
      <c r="G107" s="437">
        <f>SUM(G108:G109)</f>
        <v>0</v>
      </c>
      <c r="H107" s="437">
        <f t="shared" si="60"/>
        <v>0</v>
      </c>
      <c r="I107" s="437">
        <f>SUM(I108:I109)</f>
        <v>0</v>
      </c>
      <c r="J107" s="437">
        <f>SUM(J108:J109)</f>
        <v>0</v>
      </c>
      <c r="K107" s="437">
        <f>SUM(K108:K109)</f>
        <v>0</v>
      </c>
      <c r="L107" s="437">
        <f>SUM(L108:L109)</f>
        <v>0</v>
      </c>
      <c r="M107" s="438" t="e">
        <f t="shared" ref="M107:M110" si="63">C107/H107*1000</f>
        <v>#DIV/0!</v>
      </c>
      <c r="N107" s="231"/>
      <c r="O107" s="401"/>
      <c r="P107" s="401"/>
      <c r="Q107" s="401"/>
      <c r="R107" s="401"/>
      <c r="S107" s="401"/>
      <c r="T107" s="401"/>
      <c r="U107" s="401"/>
      <c r="V107" s="401"/>
      <c r="W107" s="401"/>
    </row>
    <row r="108" spans="1:23" s="215" customFormat="1" ht="14.25" customHeight="1">
      <c r="A108" s="225"/>
      <c r="B108" s="415" t="s">
        <v>1098</v>
      </c>
      <c r="C108" s="433">
        <f t="shared" ref="C108:C110" si="64">D108+E108+F108+G108</f>
        <v>0</v>
      </c>
      <c r="D108" s="434">
        <f>D36+D72</f>
        <v>0</v>
      </c>
      <c r="E108" s="434">
        <f t="shared" si="57"/>
        <v>0</v>
      </c>
      <c r="F108" s="434">
        <f t="shared" si="57"/>
        <v>0</v>
      </c>
      <c r="G108" s="434">
        <f t="shared" si="57"/>
        <v>0</v>
      </c>
      <c r="H108" s="433">
        <f t="shared" si="60"/>
        <v>0</v>
      </c>
      <c r="I108" s="434">
        <f t="shared" ref="I108:L109" si="65">(I36+I72)/2</f>
        <v>0</v>
      </c>
      <c r="J108" s="434">
        <f t="shared" si="65"/>
        <v>0</v>
      </c>
      <c r="K108" s="434">
        <f t="shared" si="65"/>
        <v>0</v>
      </c>
      <c r="L108" s="434">
        <f t="shared" si="65"/>
        <v>0</v>
      </c>
      <c r="M108" s="436" t="e">
        <f t="shared" si="63"/>
        <v>#DIV/0!</v>
      </c>
      <c r="N108" s="231"/>
      <c r="O108" s="226"/>
      <c r="P108" s="226"/>
      <c r="Q108" s="226"/>
      <c r="R108" s="226"/>
      <c r="S108" s="232"/>
      <c r="T108" s="228"/>
      <c r="U108" s="228"/>
      <c r="V108" s="228"/>
      <c r="W108" s="228"/>
    </row>
    <row r="109" spans="1:23" s="215" customFormat="1" ht="25.5">
      <c r="A109" s="225"/>
      <c r="B109" s="415" t="s">
        <v>1099</v>
      </c>
      <c r="C109" s="433">
        <f t="shared" si="64"/>
        <v>0</v>
      </c>
      <c r="D109" s="434">
        <f>D37+D73</f>
        <v>0</v>
      </c>
      <c r="E109" s="434">
        <f t="shared" si="57"/>
        <v>0</v>
      </c>
      <c r="F109" s="434">
        <f t="shared" si="57"/>
        <v>0</v>
      </c>
      <c r="G109" s="434">
        <f t="shared" si="57"/>
        <v>0</v>
      </c>
      <c r="H109" s="433">
        <f t="shared" si="60"/>
        <v>0</v>
      </c>
      <c r="I109" s="434">
        <f t="shared" si="65"/>
        <v>0</v>
      </c>
      <c r="J109" s="434">
        <f t="shared" si="65"/>
        <v>0</v>
      </c>
      <c r="K109" s="434">
        <f t="shared" si="65"/>
        <v>0</v>
      </c>
      <c r="L109" s="434">
        <f t="shared" si="65"/>
        <v>0</v>
      </c>
      <c r="M109" s="436" t="e">
        <f t="shared" si="63"/>
        <v>#DIV/0!</v>
      </c>
      <c r="N109" s="231"/>
      <c r="O109" s="226"/>
      <c r="P109" s="226"/>
      <c r="Q109" s="226"/>
      <c r="R109" s="226"/>
      <c r="S109" s="232"/>
      <c r="T109" s="228"/>
      <c r="U109" s="228"/>
      <c r="V109" s="228"/>
      <c r="W109" s="228"/>
    </row>
    <row r="110" spans="1:23" s="215" customFormat="1" ht="15.75">
      <c r="A110" s="234" t="s">
        <v>633</v>
      </c>
      <c r="B110" s="416" t="s">
        <v>634</v>
      </c>
      <c r="C110" s="437">
        <f t="shared" si="64"/>
        <v>0</v>
      </c>
      <c r="D110" s="437">
        <f>D83+D94+D107</f>
        <v>0</v>
      </c>
      <c r="E110" s="437">
        <f>E83+E94+E107</f>
        <v>0</v>
      </c>
      <c r="F110" s="437">
        <f>F83+F94+F107</f>
        <v>0</v>
      </c>
      <c r="G110" s="437">
        <f>G83+G94+G107</f>
        <v>0</v>
      </c>
      <c r="H110" s="437">
        <f t="shared" si="60"/>
        <v>0</v>
      </c>
      <c r="I110" s="437">
        <f>I83+I94+I107</f>
        <v>0</v>
      </c>
      <c r="J110" s="437">
        <f>J83+J94+J107</f>
        <v>0</v>
      </c>
      <c r="K110" s="437">
        <f>K83+K94+K107</f>
        <v>0</v>
      </c>
      <c r="L110" s="437">
        <f>L83+L94+L107</f>
        <v>0</v>
      </c>
      <c r="M110" s="438" t="e">
        <f t="shared" si="63"/>
        <v>#DIV/0!</v>
      </c>
      <c r="N110" s="231"/>
      <c r="O110" s="401"/>
      <c r="P110" s="401"/>
      <c r="Q110" s="401"/>
      <c r="R110" s="401"/>
      <c r="S110" s="401"/>
      <c r="T110" s="401"/>
      <c r="U110" s="401"/>
      <c r="V110" s="401"/>
      <c r="W110" s="401"/>
    </row>
  </sheetData>
  <sheetProtection algorithmName="SHA-512" hashValue="HD3qPtAwb2SYKZJ+HHORzAQerQ6AcRsUsbsZF4crsTZ6Y7kQ9H7RUIzgwDoHjF2VZ6G75hjcLgQxmSnWZW3yAA==" saltValue="ZSmnNJSTE8VwBewFkp0Hpg==" spinCount="100000" sheet="1" objects="1"/>
  <protectedRanges>
    <protectedRange password="CEE9" sqref="S11:W39 S47:W74 S83:W110" name="Диапазон54"/>
    <protectedRange password="CEE9" sqref="O108:R109 O72:R73 O36:R37" name="Диапазон53"/>
    <protectedRange password="CEE9" sqref="O30:R31 O66:R67 O102:R103" name="Диапазон47"/>
    <protectedRange password="CEE9" sqref="O27:R28 O63:R64 O99:R100" name="Диапазон44"/>
    <protectedRange password="CEE9" sqref="O12:R12 O48:R48 O84:R84" name="Диапазон41"/>
    <protectedRange password="CEE9" sqref="I24:L24 I60:L60" name="Диапазон40"/>
    <protectedRange password="CEE9" sqref="D24:G24 D60:G60" name="Диапазон39"/>
    <protectedRange password="CEE9" sqref="D25:G25 D61:G61" name="Диапазон7"/>
    <protectedRange password="CEE9" sqref="I25:L25 I61:L61" name="Диапазон8"/>
    <protectedRange password="CEE9" sqref="O97:R97 O68:R70 O25:R25 O32:R34 O61:R61 O104:R106" name="Диапазон9"/>
    <protectedRange password="CEE9" sqref="I27:L28 I63:L64" name="Диапазон43_2"/>
    <protectedRange password="CEE9" sqref="D27:G28 D63:G64" name="Диапазон42_2"/>
    <protectedRange password="CEE9" sqref="I66:L70 I104:L104 I30:L34" name="Диапазон46_3"/>
    <protectedRange password="CEE9" sqref="D66:G70 D104:G104 D30:G34" name="Диапазон45_3"/>
    <protectedRange password="CEE9" sqref="I72:L73 I36:L37" name="Диапазон52_2"/>
    <protectedRange password="CEE9" sqref="D72:G73 D36:G37" name="Диапазон51_2"/>
  </protectedRanges>
  <mergeCells count="28">
    <mergeCell ref="R1:W1"/>
    <mergeCell ref="N2:W2"/>
    <mergeCell ref="A82:W82"/>
    <mergeCell ref="A46:W46"/>
    <mergeCell ref="A79:A80"/>
    <mergeCell ref="B79:B80"/>
    <mergeCell ref="C79:G79"/>
    <mergeCell ref="H79:L79"/>
    <mergeCell ref="M79:M80"/>
    <mergeCell ref="N79:R79"/>
    <mergeCell ref="S79:W79"/>
    <mergeCell ref="A10:W10"/>
    <mergeCell ref="A43:A44"/>
    <mergeCell ref="B43:B44"/>
    <mergeCell ref="C43:G43"/>
    <mergeCell ref="H43:L43"/>
    <mergeCell ref="M43:M44"/>
    <mergeCell ref="N43:R43"/>
    <mergeCell ref="S43:W43"/>
    <mergeCell ref="A5:H5"/>
    <mergeCell ref="I5:W5"/>
    <mergeCell ref="A7:A8"/>
    <mergeCell ref="B7:B8"/>
    <mergeCell ref="C7:G7"/>
    <mergeCell ref="H7:L7"/>
    <mergeCell ref="M7:M8"/>
    <mergeCell ref="N7:R7"/>
    <mergeCell ref="S7:W7"/>
  </mergeCells>
  <printOptions horizontalCentered="1"/>
  <pageMargins left="0.78740157480314965" right="0.19685039370078741" top="0.19685039370078741" bottom="0.19685039370078741" header="0" footer="0"/>
  <pageSetup paperSize="9" scale="56" orientation="portrait" r:id="rId1"/>
  <headerFooter alignWithMargins="0"/>
  <colBreaks count="1" manualBreakCount="1">
    <brk id="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3"/>
  <dimension ref="A1:N154"/>
  <sheetViews>
    <sheetView view="pageBreakPreview" zoomScale="55" zoomScaleNormal="75" zoomScaleSheetLayoutView="55" workbookViewId="0">
      <pane xSplit="2" ySplit="8" topLeftCell="C9" activePane="bottomRight" state="frozen"/>
      <selection activeCell="B6" sqref="B6"/>
      <selection pane="topRight" activeCell="B6" sqref="B6"/>
      <selection pane="bottomLeft" activeCell="B6" sqref="B6"/>
      <selection pane="bottomRight" activeCell="B25" sqref="B25"/>
    </sheetView>
  </sheetViews>
  <sheetFormatPr defaultColWidth="9.140625" defaultRowHeight="15.75"/>
  <cols>
    <col min="1" max="1" width="9.140625" style="288"/>
    <col min="2" max="2" width="70.42578125" style="289" customWidth="1"/>
    <col min="3" max="3" width="17.42578125" style="290" customWidth="1"/>
    <col min="4" max="4" width="16.85546875" style="290" customWidth="1"/>
    <col min="5" max="5" width="12.140625" style="36" customWidth="1"/>
    <col min="6" max="6" width="17.7109375" style="36" customWidth="1"/>
    <col min="7" max="7" width="17.42578125" style="290" customWidth="1"/>
    <col min="8" max="8" width="16.85546875" style="290" customWidth="1"/>
    <col min="9" max="9" width="12.140625" style="36" customWidth="1"/>
    <col min="10" max="10" width="17.7109375" style="36" customWidth="1"/>
    <col min="11" max="11" width="17.42578125" style="290" customWidth="1"/>
    <col min="12" max="12" width="16.85546875" style="290" customWidth="1"/>
    <col min="13" max="13" width="12.140625" style="36" customWidth="1"/>
    <col min="14" max="14" width="19" style="36" customWidth="1"/>
    <col min="15" max="16384" width="9.140625" style="36"/>
  </cols>
  <sheetData>
    <row r="1" spans="1:14">
      <c r="L1" s="1038" t="s">
        <v>825</v>
      </c>
      <c r="M1" s="1038"/>
      <c r="N1" s="1038"/>
    </row>
    <row r="2" spans="1:14" s="246" customFormat="1">
      <c r="A2" s="243"/>
      <c r="B2" s="244"/>
      <c r="C2" s="245"/>
      <c r="D2" s="245"/>
      <c r="G2" s="245"/>
      <c r="H2" s="245"/>
      <c r="K2" s="1038" t="s">
        <v>822</v>
      </c>
      <c r="L2" s="1038"/>
      <c r="M2" s="1038"/>
      <c r="N2" s="1038"/>
    </row>
    <row r="3" spans="1:14" s="246" customFormat="1">
      <c r="A3" s="243" t="s">
        <v>635</v>
      </c>
      <c r="B3" s="244"/>
      <c r="C3" s="245"/>
      <c r="D3" s="245"/>
      <c r="G3" s="245"/>
      <c r="H3" s="245"/>
      <c r="K3" s="245"/>
      <c r="L3" s="245"/>
      <c r="N3" s="246" t="s">
        <v>636</v>
      </c>
    </row>
    <row r="4" spans="1:14" s="246" customFormat="1" ht="36.75" customHeight="1">
      <c r="A4" s="1042" t="s">
        <v>637</v>
      </c>
      <c r="B4" s="1042"/>
      <c r="C4" s="1043"/>
      <c r="D4" s="1043"/>
      <c r="E4" s="1043"/>
      <c r="F4" s="1043"/>
    </row>
    <row r="5" spans="1:14" s="246" customFormat="1" ht="18.75" customHeight="1">
      <c r="A5" s="1017">
        <f>'Таб.6 Пр.6 Структура отпуска'!I5</f>
        <v>0</v>
      </c>
      <c r="B5" s="1017"/>
      <c r="C5" s="1017"/>
      <c r="D5" s="1017"/>
      <c r="E5" s="1017"/>
      <c r="F5" s="1017"/>
    </row>
    <row r="6" spans="1:14" s="246" customFormat="1" ht="16.5" thickBot="1">
      <c r="A6" s="247"/>
      <c r="B6" s="248"/>
      <c r="C6" s="249"/>
      <c r="D6" s="249"/>
      <c r="E6" s="247"/>
      <c r="F6" s="247"/>
      <c r="G6" s="249"/>
      <c r="H6" s="249"/>
      <c r="I6" s="247"/>
      <c r="J6" s="247"/>
      <c r="K6" s="249"/>
      <c r="L6" s="249"/>
      <c r="M6" s="247"/>
      <c r="N6" s="247"/>
    </row>
    <row r="7" spans="1:14" ht="27" customHeight="1">
      <c r="A7" s="1044" t="s">
        <v>638</v>
      </c>
      <c r="B7" s="1046" t="s">
        <v>256</v>
      </c>
      <c r="C7" s="1048" t="str">
        <f>'Таб.6 Пр.6 Структура отпуска'!A10</f>
        <v>1 полугодие 2019</v>
      </c>
      <c r="D7" s="1040"/>
      <c r="E7" s="1040"/>
      <c r="F7" s="1041"/>
      <c r="G7" s="1039" t="str">
        <f>'Таб.5 Пр.6 Баланс мощности'!I5</f>
        <v>2 полугодие 2019</v>
      </c>
      <c r="H7" s="1040"/>
      <c r="I7" s="1040"/>
      <c r="J7" s="1041"/>
      <c r="K7" s="1039" t="str">
        <f>'Таб.5 Пр.6 Баланс мощности'!N5</f>
        <v>2019 год</v>
      </c>
      <c r="L7" s="1040"/>
      <c r="M7" s="1040"/>
      <c r="N7" s="1041"/>
    </row>
    <row r="8" spans="1:14" ht="63.75" thickBot="1">
      <c r="A8" s="1045"/>
      <c r="B8" s="1047"/>
      <c r="C8" s="250" t="s">
        <v>639</v>
      </c>
      <c r="D8" s="251" t="s">
        <v>640</v>
      </c>
      <c r="E8" s="251" t="s">
        <v>641</v>
      </c>
      <c r="F8" s="252" t="s">
        <v>642</v>
      </c>
      <c r="G8" s="253" t="s">
        <v>639</v>
      </c>
      <c r="H8" s="251" t="s">
        <v>640</v>
      </c>
      <c r="I8" s="251" t="s">
        <v>641</v>
      </c>
      <c r="J8" s="252" t="s">
        <v>642</v>
      </c>
      <c r="K8" s="253" t="s">
        <v>639</v>
      </c>
      <c r="L8" s="251" t="s">
        <v>640</v>
      </c>
      <c r="M8" s="251" t="s">
        <v>641</v>
      </c>
      <c r="N8" s="252" t="s">
        <v>642</v>
      </c>
    </row>
    <row r="9" spans="1:14" ht="18" customHeight="1">
      <c r="A9" s="751">
        <v>1</v>
      </c>
      <c r="B9" s="752" t="s">
        <v>643</v>
      </c>
      <c r="C9" s="762"/>
      <c r="D9" s="763"/>
      <c r="E9" s="764"/>
      <c r="F9" s="765"/>
      <c r="G9" s="766"/>
      <c r="H9" s="763"/>
      <c r="I9" s="764"/>
      <c r="J9" s="765"/>
      <c r="K9" s="766"/>
      <c r="L9" s="763"/>
      <c r="M9" s="764"/>
      <c r="N9" s="765"/>
    </row>
    <row r="10" spans="1:14" ht="17.25" customHeight="1">
      <c r="A10" s="753"/>
      <c r="B10" s="754" t="s">
        <v>644</v>
      </c>
      <c r="C10" s="767"/>
      <c r="D10" s="768"/>
      <c r="E10" s="769"/>
      <c r="F10" s="770"/>
      <c r="G10" s="771"/>
      <c r="H10" s="768"/>
      <c r="I10" s="769"/>
      <c r="J10" s="770"/>
      <c r="K10" s="771"/>
      <c r="L10" s="768"/>
      <c r="M10" s="769"/>
      <c r="N10" s="770"/>
    </row>
    <row r="11" spans="1:14" s="255" customFormat="1" ht="18" customHeight="1">
      <c r="A11" s="753" t="s">
        <v>305</v>
      </c>
      <c r="B11" s="754" t="s">
        <v>645</v>
      </c>
      <c r="C11" s="767"/>
      <c r="D11" s="768"/>
      <c r="E11" s="769"/>
      <c r="F11" s="770"/>
      <c r="G11" s="771"/>
      <c r="H11" s="768"/>
      <c r="I11" s="769"/>
      <c r="J11" s="770"/>
      <c r="K11" s="771"/>
      <c r="L11" s="768"/>
      <c r="M11" s="769"/>
      <c r="N11" s="770"/>
    </row>
    <row r="12" spans="1:14" s="255" customFormat="1" ht="18" customHeight="1">
      <c r="A12" s="753" t="s">
        <v>306</v>
      </c>
      <c r="B12" s="754" t="s">
        <v>646</v>
      </c>
      <c r="C12" s="767"/>
      <c r="D12" s="768"/>
      <c r="E12" s="769"/>
      <c r="F12" s="770"/>
      <c r="G12" s="771"/>
      <c r="H12" s="768"/>
      <c r="I12" s="769"/>
      <c r="J12" s="770"/>
      <c r="K12" s="771"/>
      <c r="L12" s="768"/>
      <c r="M12" s="769"/>
      <c r="N12" s="770"/>
    </row>
    <row r="13" spans="1:14" s="261" customFormat="1" ht="18" customHeight="1">
      <c r="A13" s="753"/>
      <c r="B13" s="754" t="s">
        <v>647</v>
      </c>
      <c r="C13" s="767"/>
      <c r="D13" s="768"/>
      <c r="E13" s="769"/>
      <c r="F13" s="770"/>
      <c r="G13" s="771"/>
      <c r="H13" s="768"/>
      <c r="I13" s="769"/>
      <c r="J13" s="770"/>
      <c r="K13" s="771"/>
      <c r="L13" s="768"/>
      <c r="M13" s="769"/>
      <c r="N13" s="770"/>
    </row>
    <row r="14" spans="1:14" s="261" customFormat="1" ht="18" customHeight="1">
      <c r="A14" s="753" t="s">
        <v>622</v>
      </c>
      <c r="B14" s="754" t="s">
        <v>1080</v>
      </c>
      <c r="C14" s="767"/>
      <c r="D14" s="768"/>
      <c r="E14" s="769"/>
      <c r="F14" s="770"/>
      <c r="G14" s="771"/>
      <c r="H14" s="768"/>
      <c r="I14" s="769"/>
      <c r="J14" s="770"/>
      <c r="K14" s="771"/>
      <c r="L14" s="768"/>
      <c r="M14" s="769"/>
      <c r="N14" s="770"/>
    </row>
    <row r="15" spans="1:14" s="261" customFormat="1" ht="18" customHeight="1">
      <c r="A15" s="753" t="s">
        <v>623</v>
      </c>
      <c r="B15" s="754" t="s">
        <v>1081</v>
      </c>
      <c r="C15" s="767"/>
      <c r="D15" s="768"/>
      <c r="E15" s="769"/>
      <c r="F15" s="770"/>
      <c r="G15" s="771"/>
      <c r="H15" s="768"/>
      <c r="I15" s="769"/>
      <c r="J15" s="770"/>
      <c r="K15" s="771"/>
      <c r="L15" s="768"/>
      <c r="M15" s="769"/>
      <c r="N15" s="770"/>
    </row>
    <row r="16" spans="1:14" s="261" customFormat="1" ht="18" customHeight="1">
      <c r="A16" s="753"/>
      <c r="B16" s="754" t="s">
        <v>539</v>
      </c>
      <c r="C16" s="767"/>
      <c r="D16" s="768"/>
      <c r="E16" s="769"/>
      <c r="F16" s="770"/>
      <c r="G16" s="771"/>
      <c r="H16" s="768"/>
      <c r="I16" s="769"/>
      <c r="J16" s="770"/>
      <c r="K16" s="771"/>
      <c r="L16" s="768"/>
      <c r="M16" s="769"/>
      <c r="N16" s="770"/>
    </row>
    <row r="17" spans="1:14" s="185" customFormat="1" ht="18" customHeight="1">
      <c r="A17" s="753" t="s">
        <v>283</v>
      </c>
      <c r="B17" s="754" t="s">
        <v>650</v>
      </c>
      <c r="C17" s="767"/>
      <c r="D17" s="768"/>
      <c r="E17" s="769"/>
      <c r="F17" s="759"/>
      <c r="G17" s="771"/>
      <c r="H17" s="768"/>
      <c r="I17" s="769"/>
      <c r="J17" s="759"/>
      <c r="K17" s="771"/>
      <c r="L17" s="768"/>
      <c r="M17" s="769"/>
      <c r="N17" s="759"/>
    </row>
    <row r="18" spans="1:14" s="185" customFormat="1" ht="34.5" customHeight="1">
      <c r="A18" s="753" t="s">
        <v>631</v>
      </c>
      <c r="B18" s="754" t="s">
        <v>651</v>
      </c>
      <c r="C18" s="767"/>
      <c r="D18" s="768"/>
      <c r="E18" s="768"/>
      <c r="F18" s="759"/>
      <c r="G18" s="771"/>
      <c r="H18" s="768"/>
      <c r="I18" s="768"/>
      <c r="J18" s="759"/>
      <c r="K18" s="771"/>
      <c r="L18" s="768"/>
      <c r="M18" s="768"/>
      <c r="N18" s="759"/>
    </row>
    <row r="19" spans="1:14" s="185" customFormat="1" ht="18" customHeight="1">
      <c r="A19" s="753"/>
      <c r="B19" s="754" t="s">
        <v>652</v>
      </c>
      <c r="C19" s="767"/>
      <c r="D19" s="768"/>
      <c r="E19" s="772"/>
      <c r="F19" s="770"/>
      <c r="G19" s="771"/>
      <c r="H19" s="768"/>
      <c r="I19" s="772"/>
      <c r="J19" s="770"/>
      <c r="K19" s="771"/>
      <c r="L19" s="768"/>
      <c r="M19" s="772"/>
      <c r="N19" s="770"/>
    </row>
    <row r="20" spans="1:14" s="269" customFormat="1" ht="18" customHeight="1">
      <c r="A20" s="753" t="s">
        <v>653</v>
      </c>
      <c r="B20" s="754" t="s">
        <v>654</v>
      </c>
      <c r="C20" s="767"/>
      <c r="D20" s="768"/>
      <c r="E20" s="772"/>
      <c r="F20" s="770"/>
      <c r="G20" s="771"/>
      <c r="H20" s="768"/>
      <c r="I20" s="772"/>
      <c r="J20" s="770"/>
      <c r="K20" s="771"/>
      <c r="L20" s="768"/>
      <c r="M20" s="772"/>
      <c r="N20" s="770"/>
    </row>
    <row r="21" spans="1:14" s="269" customFormat="1" ht="18" customHeight="1">
      <c r="A21" s="753" t="s">
        <v>655</v>
      </c>
      <c r="B21" s="754" t="s">
        <v>656</v>
      </c>
      <c r="C21" s="767"/>
      <c r="D21" s="768"/>
      <c r="E21" s="772"/>
      <c r="F21" s="770"/>
      <c r="G21" s="771"/>
      <c r="H21" s="768"/>
      <c r="I21" s="772"/>
      <c r="J21" s="770"/>
      <c r="K21" s="771"/>
      <c r="L21" s="768"/>
      <c r="M21" s="772"/>
      <c r="N21" s="770"/>
    </row>
    <row r="22" spans="1:14" s="261" customFormat="1" ht="18" customHeight="1">
      <c r="A22" s="753"/>
      <c r="B22" s="754" t="s">
        <v>657</v>
      </c>
      <c r="C22" s="767"/>
      <c r="D22" s="768"/>
      <c r="E22" s="768"/>
      <c r="F22" s="773"/>
      <c r="G22" s="771"/>
      <c r="H22" s="768"/>
      <c r="I22" s="768"/>
      <c r="J22" s="773"/>
      <c r="K22" s="771"/>
      <c r="L22" s="768"/>
      <c r="M22" s="768"/>
      <c r="N22" s="773"/>
    </row>
    <row r="23" spans="1:14" s="217" customFormat="1" ht="18" customHeight="1">
      <c r="A23" s="755" t="s">
        <v>658</v>
      </c>
      <c r="B23" s="754" t="s">
        <v>1080</v>
      </c>
      <c r="C23" s="767"/>
      <c r="D23" s="768"/>
      <c r="E23" s="772"/>
      <c r="F23" s="770"/>
      <c r="G23" s="771"/>
      <c r="H23" s="768"/>
      <c r="I23" s="772"/>
      <c r="J23" s="770"/>
      <c r="K23" s="771"/>
      <c r="L23" s="768"/>
      <c r="M23" s="772"/>
      <c r="N23" s="770"/>
    </row>
    <row r="24" spans="1:14" s="261" customFormat="1" ht="18" customHeight="1">
      <c r="A24" s="755" t="s">
        <v>659</v>
      </c>
      <c r="B24" s="756" t="s">
        <v>660</v>
      </c>
      <c r="C24" s="767"/>
      <c r="D24" s="768"/>
      <c r="E24" s="774"/>
      <c r="F24" s="775"/>
      <c r="G24" s="771"/>
      <c r="H24" s="768"/>
      <c r="I24" s="774"/>
      <c r="J24" s="775"/>
      <c r="K24" s="771"/>
      <c r="L24" s="768"/>
      <c r="M24" s="774"/>
      <c r="N24" s="775"/>
    </row>
    <row r="25" spans="1:14" s="261" customFormat="1" ht="17.25" customHeight="1">
      <c r="A25" s="755" t="s">
        <v>661</v>
      </c>
      <c r="B25" s="754" t="s">
        <v>1081</v>
      </c>
      <c r="C25" s="767"/>
      <c r="D25" s="768"/>
      <c r="E25" s="774"/>
      <c r="F25" s="775"/>
      <c r="G25" s="771"/>
      <c r="H25" s="768"/>
      <c r="I25" s="774"/>
      <c r="J25" s="775"/>
      <c r="K25" s="771"/>
      <c r="L25" s="768"/>
      <c r="M25" s="774"/>
      <c r="N25" s="775"/>
    </row>
    <row r="26" spans="1:14" s="261" customFormat="1" ht="20.25" customHeight="1">
      <c r="A26" s="755" t="s">
        <v>662</v>
      </c>
      <c r="B26" s="756" t="s">
        <v>663</v>
      </c>
      <c r="C26" s="767"/>
      <c r="D26" s="768"/>
      <c r="E26" s="774"/>
      <c r="F26" s="775"/>
      <c r="G26" s="771"/>
      <c r="H26" s="768"/>
      <c r="I26" s="774"/>
      <c r="J26" s="775"/>
      <c r="K26" s="771"/>
      <c r="L26" s="768"/>
      <c r="M26" s="774"/>
      <c r="N26" s="775"/>
    </row>
    <row r="27" spans="1:14" s="217" customFormat="1" ht="15.75" customHeight="1">
      <c r="A27" s="753"/>
      <c r="B27" s="754" t="s">
        <v>539</v>
      </c>
      <c r="C27" s="767"/>
      <c r="D27" s="768"/>
      <c r="E27" s="774"/>
      <c r="F27" s="775"/>
      <c r="G27" s="771"/>
      <c r="H27" s="768"/>
      <c r="I27" s="774"/>
      <c r="J27" s="775"/>
      <c r="K27" s="771"/>
      <c r="L27" s="768"/>
      <c r="M27" s="774"/>
      <c r="N27" s="775"/>
    </row>
    <row r="28" spans="1:14" s="217" customFormat="1" ht="15.75" customHeight="1">
      <c r="A28" s="755" t="s">
        <v>853</v>
      </c>
      <c r="B28" s="756" t="str">
        <f>$B$17</f>
        <v>Потери электроэнергии - всего</v>
      </c>
      <c r="C28" s="767"/>
      <c r="D28" s="768"/>
      <c r="E28" s="774"/>
      <c r="F28" s="775"/>
      <c r="G28" s="771"/>
      <c r="H28" s="768"/>
      <c r="I28" s="774"/>
      <c r="J28" s="775"/>
      <c r="K28" s="771"/>
      <c r="L28" s="768"/>
      <c r="M28" s="774"/>
      <c r="N28" s="775"/>
    </row>
    <row r="29" spans="1:14" s="217" customFormat="1" ht="15.75" customHeight="1">
      <c r="A29" s="755" t="s">
        <v>854</v>
      </c>
      <c r="B29" s="756" t="s">
        <v>857</v>
      </c>
      <c r="C29" s="767"/>
      <c r="D29" s="768"/>
      <c r="E29" s="774"/>
      <c r="F29" s="775"/>
      <c r="G29" s="771"/>
      <c r="H29" s="768"/>
      <c r="I29" s="774"/>
      <c r="J29" s="775"/>
      <c r="K29" s="771"/>
      <c r="L29" s="768"/>
      <c r="M29" s="774"/>
      <c r="N29" s="775"/>
    </row>
    <row r="30" spans="1:14" s="217" customFormat="1" ht="15.75" customHeight="1">
      <c r="A30" s="755" t="s">
        <v>855</v>
      </c>
      <c r="B30" s="757" t="s">
        <v>841</v>
      </c>
      <c r="C30" s="767"/>
      <c r="D30" s="768"/>
      <c r="E30" s="774"/>
      <c r="F30" s="775"/>
      <c r="G30" s="771"/>
      <c r="H30" s="768"/>
      <c r="I30" s="774"/>
      <c r="J30" s="775"/>
      <c r="K30" s="771"/>
      <c r="L30" s="768"/>
      <c r="M30" s="774"/>
      <c r="N30" s="775"/>
    </row>
    <row r="31" spans="1:14" s="217" customFormat="1" ht="15.75" customHeight="1">
      <c r="A31" s="755" t="s">
        <v>856</v>
      </c>
      <c r="B31" s="756" t="s">
        <v>858</v>
      </c>
      <c r="C31" s="767"/>
      <c r="D31" s="768"/>
      <c r="E31" s="774"/>
      <c r="F31" s="775"/>
      <c r="G31" s="771"/>
      <c r="H31" s="768"/>
      <c r="I31" s="774"/>
      <c r="J31" s="775"/>
      <c r="K31" s="771"/>
      <c r="L31" s="768"/>
      <c r="M31" s="774"/>
      <c r="N31" s="775"/>
    </row>
    <row r="32" spans="1:14" s="217" customFormat="1" ht="18" customHeight="1">
      <c r="A32" s="753" t="s">
        <v>633</v>
      </c>
      <c r="B32" s="754" t="s">
        <v>664</v>
      </c>
      <c r="C32" s="767"/>
      <c r="D32" s="768"/>
      <c r="E32" s="772"/>
      <c r="F32" s="770"/>
      <c r="G32" s="771"/>
      <c r="H32" s="768"/>
      <c r="I32" s="772"/>
      <c r="J32" s="770"/>
      <c r="K32" s="771"/>
      <c r="L32" s="768"/>
      <c r="M32" s="772"/>
      <c r="N32" s="770"/>
    </row>
    <row r="33" spans="1:14" s="217" customFormat="1" ht="18" customHeight="1">
      <c r="A33" s="753"/>
      <c r="B33" s="754" t="s">
        <v>647</v>
      </c>
      <c r="C33" s="767"/>
      <c r="D33" s="768"/>
      <c r="E33" s="772"/>
      <c r="F33" s="770"/>
      <c r="G33" s="771"/>
      <c r="H33" s="768"/>
      <c r="I33" s="772"/>
      <c r="J33" s="770"/>
      <c r="K33" s="771"/>
      <c r="L33" s="768"/>
      <c r="M33" s="772"/>
      <c r="N33" s="770"/>
    </row>
    <row r="34" spans="1:14" s="217" customFormat="1" ht="18" customHeight="1">
      <c r="A34" s="753" t="s">
        <v>665</v>
      </c>
      <c r="B34" s="754" t="s">
        <v>645</v>
      </c>
      <c r="C34" s="767"/>
      <c r="D34" s="768"/>
      <c r="E34" s="772"/>
      <c r="F34" s="770"/>
      <c r="G34" s="771"/>
      <c r="H34" s="768"/>
      <c r="I34" s="772"/>
      <c r="J34" s="770"/>
      <c r="K34" s="771"/>
      <c r="L34" s="768"/>
      <c r="M34" s="772"/>
      <c r="N34" s="770"/>
    </row>
    <row r="35" spans="1:14" s="217" customFormat="1" ht="18" customHeight="1">
      <c r="A35" s="753" t="s">
        <v>666</v>
      </c>
      <c r="B35" s="754" t="s">
        <v>646</v>
      </c>
      <c r="C35" s="767"/>
      <c r="D35" s="768"/>
      <c r="E35" s="772"/>
      <c r="F35" s="770"/>
      <c r="G35" s="771"/>
      <c r="H35" s="768"/>
      <c r="I35" s="772"/>
      <c r="J35" s="770"/>
      <c r="K35" s="771"/>
      <c r="L35" s="768"/>
      <c r="M35" s="772"/>
      <c r="N35" s="770"/>
    </row>
    <row r="36" spans="1:14" s="217" customFormat="1" ht="18" customHeight="1">
      <c r="A36" s="753"/>
      <c r="B36" s="754" t="s">
        <v>647</v>
      </c>
      <c r="C36" s="767"/>
      <c r="D36" s="768"/>
      <c r="E36" s="772"/>
      <c r="F36" s="770"/>
      <c r="G36" s="771"/>
      <c r="H36" s="768"/>
      <c r="I36" s="772"/>
      <c r="J36" s="770"/>
      <c r="K36" s="771"/>
      <c r="L36" s="768"/>
      <c r="M36" s="772"/>
      <c r="N36" s="770"/>
    </row>
    <row r="37" spans="1:14" s="217" customFormat="1" ht="18" customHeight="1">
      <c r="A37" s="753" t="s">
        <v>667</v>
      </c>
      <c r="B37" s="754" t="s">
        <v>648</v>
      </c>
      <c r="C37" s="767"/>
      <c r="D37" s="768"/>
      <c r="E37" s="772"/>
      <c r="F37" s="770"/>
      <c r="G37" s="771"/>
      <c r="H37" s="768"/>
      <c r="I37" s="772"/>
      <c r="J37" s="770"/>
      <c r="K37" s="771"/>
      <c r="L37" s="768"/>
      <c r="M37" s="772"/>
      <c r="N37" s="770"/>
    </row>
    <row r="38" spans="1:14" s="217" customFormat="1" ht="18" customHeight="1">
      <c r="A38" s="753" t="s">
        <v>668</v>
      </c>
      <c r="B38" s="754" t="s">
        <v>649</v>
      </c>
      <c r="C38" s="767"/>
      <c r="D38" s="768"/>
      <c r="E38" s="772"/>
      <c r="F38" s="770"/>
      <c r="G38" s="771"/>
      <c r="H38" s="768"/>
      <c r="I38" s="772"/>
      <c r="J38" s="770"/>
      <c r="K38" s="771"/>
      <c r="L38" s="768"/>
      <c r="M38" s="772"/>
      <c r="N38" s="770"/>
    </row>
    <row r="39" spans="1:14" s="217" customFormat="1" ht="18" customHeight="1">
      <c r="A39" s="753"/>
      <c r="B39" s="754" t="s">
        <v>539</v>
      </c>
      <c r="C39" s="767"/>
      <c r="D39" s="768"/>
      <c r="E39" s="772"/>
      <c r="F39" s="770"/>
      <c r="G39" s="771"/>
      <c r="H39" s="768"/>
      <c r="I39" s="772"/>
      <c r="J39" s="770"/>
      <c r="K39" s="771"/>
      <c r="L39" s="768"/>
      <c r="M39" s="772"/>
      <c r="N39" s="770"/>
    </row>
    <row r="40" spans="1:14" s="217" customFormat="1" ht="18" customHeight="1">
      <c r="A40" s="753" t="s">
        <v>670</v>
      </c>
      <c r="B40" s="754" t="s">
        <v>671</v>
      </c>
      <c r="C40" s="767"/>
      <c r="D40" s="768"/>
      <c r="E40" s="772"/>
      <c r="F40" s="770"/>
      <c r="G40" s="771"/>
      <c r="H40" s="768"/>
      <c r="I40" s="772"/>
      <c r="J40" s="770"/>
      <c r="K40" s="771"/>
      <c r="L40" s="768"/>
      <c r="M40" s="772"/>
      <c r="N40" s="770"/>
    </row>
    <row r="41" spans="1:14" s="217" customFormat="1" ht="18" customHeight="1">
      <c r="A41" s="753" t="s">
        <v>672</v>
      </c>
      <c r="B41" s="754" t="s">
        <v>673</v>
      </c>
      <c r="C41" s="767"/>
      <c r="D41" s="768"/>
      <c r="E41" s="772"/>
      <c r="F41" s="770"/>
      <c r="G41" s="771"/>
      <c r="H41" s="768"/>
      <c r="I41" s="772"/>
      <c r="J41" s="770"/>
      <c r="K41" s="771"/>
      <c r="L41" s="768"/>
      <c r="M41" s="772"/>
      <c r="N41" s="770"/>
    </row>
    <row r="42" spans="1:14" s="217" customFormat="1" ht="18" customHeight="1">
      <c r="A42" s="753"/>
      <c r="B42" s="754" t="s">
        <v>652</v>
      </c>
      <c r="C42" s="767"/>
      <c r="D42" s="768"/>
      <c r="E42" s="772"/>
      <c r="F42" s="770"/>
      <c r="G42" s="771"/>
      <c r="H42" s="768"/>
      <c r="I42" s="772"/>
      <c r="J42" s="770"/>
      <c r="K42" s="771"/>
      <c r="L42" s="768"/>
      <c r="M42" s="772"/>
      <c r="N42" s="770"/>
    </row>
    <row r="43" spans="1:14" s="217" customFormat="1" ht="18" customHeight="1">
      <c r="A43" s="753" t="s">
        <v>674</v>
      </c>
      <c r="B43" s="754" t="s">
        <v>654</v>
      </c>
      <c r="C43" s="767"/>
      <c r="D43" s="768"/>
      <c r="E43" s="772"/>
      <c r="F43" s="770"/>
      <c r="G43" s="771"/>
      <c r="H43" s="768"/>
      <c r="I43" s="772"/>
      <c r="J43" s="770"/>
      <c r="K43" s="771"/>
      <c r="L43" s="768"/>
      <c r="M43" s="772"/>
      <c r="N43" s="770"/>
    </row>
    <row r="44" spans="1:14" s="217" customFormat="1" ht="18" customHeight="1">
      <c r="A44" s="753" t="s">
        <v>675</v>
      </c>
      <c r="B44" s="754" t="s">
        <v>656</v>
      </c>
      <c r="C44" s="767"/>
      <c r="D44" s="768"/>
      <c r="E44" s="772"/>
      <c r="F44" s="770"/>
      <c r="G44" s="771"/>
      <c r="H44" s="768"/>
      <c r="I44" s="772"/>
      <c r="J44" s="770"/>
      <c r="K44" s="771"/>
      <c r="L44" s="768"/>
      <c r="M44" s="772"/>
      <c r="N44" s="770"/>
    </row>
    <row r="45" spans="1:14" s="217" customFormat="1" ht="18" customHeight="1">
      <c r="A45" s="753"/>
      <c r="B45" s="754" t="s">
        <v>657</v>
      </c>
      <c r="C45" s="767"/>
      <c r="D45" s="768"/>
      <c r="E45" s="772"/>
      <c r="F45" s="770"/>
      <c r="G45" s="771"/>
      <c r="H45" s="768"/>
      <c r="I45" s="772"/>
      <c r="J45" s="770"/>
      <c r="K45" s="771"/>
      <c r="L45" s="768"/>
      <c r="M45" s="772"/>
      <c r="N45" s="770"/>
    </row>
    <row r="46" spans="1:14" s="217" customFormat="1" ht="18" customHeight="1">
      <c r="A46" s="753" t="s">
        <v>676</v>
      </c>
      <c r="B46" s="754" t="s">
        <v>648</v>
      </c>
      <c r="C46" s="767"/>
      <c r="D46" s="768"/>
      <c r="E46" s="772"/>
      <c r="F46" s="770"/>
      <c r="G46" s="771"/>
      <c r="H46" s="768"/>
      <c r="I46" s="772"/>
      <c r="J46" s="770"/>
      <c r="K46" s="771"/>
      <c r="L46" s="768"/>
      <c r="M46" s="772"/>
      <c r="N46" s="770"/>
    </row>
    <row r="47" spans="1:14" s="217" customFormat="1" ht="18" customHeight="1">
      <c r="A47" s="753" t="s">
        <v>677</v>
      </c>
      <c r="B47" s="754" t="s">
        <v>678</v>
      </c>
      <c r="C47" s="767"/>
      <c r="D47" s="768"/>
      <c r="E47" s="772"/>
      <c r="F47" s="770"/>
      <c r="G47" s="771"/>
      <c r="H47" s="768"/>
      <c r="I47" s="772"/>
      <c r="J47" s="770"/>
      <c r="K47" s="771"/>
      <c r="L47" s="768"/>
      <c r="M47" s="772"/>
      <c r="N47" s="770"/>
    </row>
    <row r="48" spans="1:14" s="217" customFormat="1" ht="18" customHeight="1">
      <c r="A48" s="753" t="s">
        <v>679</v>
      </c>
      <c r="B48" s="754" t="s">
        <v>649</v>
      </c>
      <c r="C48" s="767"/>
      <c r="D48" s="768"/>
      <c r="E48" s="772"/>
      <c r="F48" s="770"/>
      <c r="G48" s="771"/>
      <c r="H48" s="768"/>
      <c r="I48" s="772"/>
      <c r="J48" s="770"/>
      <c r="K48" s="771"/>
      <c r="L48" s="768"/>
      <c r="M48" s="772"/>
      <c r="N48" s="770"/>
    </row>
    <row r="49" spans="1:14" s="217" customFormat="1" ht="18" customHeight="1">
      <c r="A49" s="753" t="s">
        <v>680</v>
      </c>
      <c r="B49" s="754" t="s">
        <v>663</v>
      </c>
      <c r="C49" s="767"/>
      <c r="D49" s="768"/>
      <c r="E49" s="772"/>
      <c r="F49" s="770"/>
      <c r="G49" s="771"/>
      <c r="H49" s="768"/>
      <c r="I49" s="772"/>
      <c r="J49" s="770"/>
      <c r="K49" s="771"/>
      <c r="L49" s="768"/>
      <c r="M49" s="772"/>
      <c r="N49" s="770"/>
    </row>
    <row r="50" spans="1:14" s="217" customFormat="1" ht="18" customHeight="1">
      <c r="A50" s="753"/>
      <c r="B50" s="754" t="s">
        <v>669</v>
      </c>
      <c r="C50" s="767"/>
      <c r="D50" s="768"/>
      <c r="E50" s="772"/>
      <c r="F50" s="770"/>
      <c r="G50" s="771"/>
      <c r="H50" s="768"/>
      <c r="I50" s="772"/>
      <c r="J50" s="770"/>
      <c r="K50" s="771"/>
      <c r="L50" s="768"/>
      <c r="M50" s="772"/>
      <c r="N50" s="770"/>
    </row>
    <row r="51" spans="1:14" s="217" customFormat="1" ht="18" customHeight="1">
      <c r="A51" s="753" t="s">
        <v>681</v>
      </c>
      <c r="B51" s="754" t="s">
        <v>682</v>
      </c>
      <c r="C51" s="767"/>
      <c r="D51" s="768"/>
      <c r="E51" s="772"/>
      <c r="F51" s="770"/>
      <c r="G51" s="771"/>
      <c r="H51" s="768"/>
      <c r="I51" s="772"/>
      <c r="J51" s="770"/>
      <c r="K51" s="771"/>
      <c r="L51" s="768"/>
      <c r="M51" s="772"/>
      <c r="N51" s="770"/>
    </row>
    <row r="52" spans="1:14" s="217" customFormat="1" ht="18" customHeight="1">
      <c r="A52" s="753" t="s">
        <v>683</v>
      </c>
      <c r="B52" s="758" t="s">
        <v>684</v>
      </c>
      <c r="C52" s="767"/>
      <c r="D52" s="768"/>
      <c r="E52" s="772"/>
      <c r="F52" s="770"/>
      <c r="G52" s="771"/>
      <c r="H52" s="768"/>
      <c r="I52" s="772"/>
      <c r="J52" s="770"/>
      <c r="K52" s="771"/>
      <c r="L52" s="768"/>
      <c r="M52" s="772"/>
      <c r="N52" s="770"/>
    </row>
    <row r="53" spans="1:14" s="217" customFormat="1" ht="18" customHeight="1">
      <c r="A53" s="753" t="s">
        <v>685</v>
      </c>
      <c r="B53" s="758" t="s">
        <v>686</v>
      </c>
      <c r="C53" s="767"/>
      <c r="D53" s="768"/>
      <c r="E53" s="772"/>
      <c r="F53" s="770"/>
      <c r="G53" s="771"/>
      <c r="H53" s="768"/>
      <c r="I53" s="772"/>
      <c r="J53" s="770"/>
      <c r="K53" s="771"/>
      <c r="L53" s="768"/>
      <c r="M53" s="772"/>
      <c r="N53" s="770"/>
    </row>
    <row r="54" spans="1:14" s="217" customFormat="1" ht="18" customHeight="1">
      <c r="A54" s="753" t="s">
        <v>687</v>
      </c>
      <c r="B54" s="758" t="s">
        <v>688</v>
      </c>
      <c r="C54" s="767"/>
      <c r="D54" s="768"/>
      <c r="E54" s="772"/>
      <c r="F54" s="770"/>
      <c r="G54" s="771"/>
      <c r="H54" s="768"/>
      <c r="I54" s="772"/>
      <c r="J54" s="770"/>
      <c r="K54" s="771"/>
      <c r="L54" s="768"/>
      <c r="M54" s="772"/>
      <c r="N54" s="770"/>
    </row>
    <row r="55" spans="1:14" s="217" customFormat="1" ht="18" customHeight="1">
      <c r="A55" s="753" t="s">
        <v>689</v>
      </c>
      <c r="B55" s="758" t="s">
        <v>690</v>
      </c>
      <c r="C55" s="767"/>
      <c r="D55" s="768"/>
      <c r="E55" s="772"/>
      <c r="F55" s="770"/>
      <c r="G55" s="771"/>
      <c r="H55" s="768"/>
      <c r="I55" s="772"/>
      <c r="J55" s="770"/>
      <c r="K55" s="771"/>
      <c r="L55" s="768"/>
      <c r="M55" s="772"/>
      <c r="N55" s="770"/>
    </row>
    <row r="56" spans="1:14" s="185" customFormat="1" ht="18" customHeight="1">
      <c r="A56" s="753" t="s">
        <v>691</v>
      </c>
      <c r="B56" s="754" t="s">
        <v>692</v>
      </c>
      <c r="C56" s="767"/>
      <c r="D56" s="768"/>
      <c r="E56" s="772"/>
      <c r="F56" s="770"/>
      <c r="G56" s="771"/>
      <c r="H56" s="768"/>
      <c r="I56" s="772"/>
      <c r="J56" s="770"/>
      <c r="K56" s="771"/>
      <c r="L56" s="768"/>
      <c r="M56" s="772"/>
      <c r="N56" s="770"/>
    </row>
    <row r="57" spans="1:14" s="261" customFormat="1" ht="18" customHeight="1">
      <c r="A57" s="753"/>
      <c r="B57" s="754" t="s">
        <v>647</v>
      </c>
      <c r="C57" s="767"/>
      <c r="D57" s="768"/>
      <c r="E57" s="768"/>
      <c r="F57" s="773"/>
      <c r="G57" s="771"/>
      <c r="H57" s="768"/>
      <c r="I57" s="768"/>
      <c r="J57" s="773"/>
      <c r="K57" s="771"/>
      <c r="L57" s="768"/>
      <c r="M57" s="768"/>
      <c r="N57" s="773"/>
    </row>
    <row r="58" spans="1:14" s="185" customFormat="1" ht="18" customHeight="1">
      <c r="A58" s="753" t="s">
        <v>693</v>
      </c>
      <c r="B58" s="754" t="s">
        <v>694</v>
      </c>
      <c r="C58" s="767"/>
      <c r="D58" s="768"/>
      <c r="E58" s="772"/>
      <c r="F58" s="770"/>
      <c r="G58" s="771"/>
      <c r="H58" s="768"/>
      <c r="I58" s="772"/>
      <c r="J58" s="770"/>
      <c r="K58" s="771"/>
      <c r="L58" s="768"/>
      <c r="M58" s="772"/>
      <c r="N58" s="770"/>
    </row>
    <row r="59" spans="1:14" s="185" customFormat="1" ht="18" customHeight="1">
      <c r="A59" s="753" t="s">
        <v>695</v>
      </c>
      <c r="B59" s="754" t="s">
        <v>646</v>
      </c>
      <c r="C59" s="767"/>
      <c r="D59" s="768"/>
      <c r="E59" s="772"/>
      <c r="F59" s="770"/>
      <c r="G59" s="771"/>
      <c r="H59" s="768"/>
      <c r="I59" s="772"/>
      <c r="J59" s="770"/>
      <c r="K59" s="771"/>
      <c r="L59" s="768"/>
      <c r="M59" s="772"/>
      <c r="N59" s="770"/>
    </row>
    <row r="60" spans="1:14" s="261" customFormat="1" ht="18" customHeight="1">
      <c r="A60" s="753"/>
      <c r="B60" s="754" t="s">
        <v>647</v>
      </c>
      <c r="C60" s="767"/>
      <c r="D60" s="768"/>
      <c r="E60" s="768"/>
      <c r="F60" s="773"/>
      <c r="G60" s="771"/>
      <c r="H60" s="768"/>
      <c r="I60" s="768"/>
      <c r="J60" s="773"/>
      <c r="K60" s="771"/>
      <c r="L60" s="768"/>
      <c r="M60" s="768"/>
      <c r="N60" s="773"/>
    </row>
    <row r="61" spans="1:14" s="217" customFormat="1" ht="18" customHeight="1">
      <c r="A61" s="753" t="s">
        <v>696</v>
      </c>
      <c r="B61" s="759" t="s">
        <v>648</v>
      </c>
      <c r="C61" s="767"/>
      <c r="D61" s="768"/>
      <c r="E61" s="772"/>
      <c r="F61" s="770"/>
      <c r="G61" s="771"/>
      <c r="H61" s="768"/>
      <c r="I61" s="772"/>
      <c r="J61" s="770"/>
      <c r="K61" s="771"/>
      <c r="L61" s="768"/>
      <c r="M61" s="772"/>
      <c r="N61" s="770"/>
    </row>
    <row r="62" spans="1:14" s="217" customFormat="1" ht="18" customHeight="1">
      <c r="A62" s="753" t="s">
        <v>697</v>
      </c>
      <c r="B62" s="759" t="s">
        <v>649</v>
      </c>
      <c r="C62" s="767"/>
      <c r="D62" s="768"/>
      <c r="E62" s="772"/>
      <c r="F62" s="770"/>
      <c r="G62" s="771"/>
      <c r="H62" s="768"/>
      <c r="I62" s="772"/>
      <c r="J62" s="770"/>
      <c r="K62" s="771"/>
      <c r="L62" s="768"/>
      <c r="M62" s="772"/>
      <c r="N62" s="770"/>
    </row>
    <row r="63" spans="1:14" s="217" customFormat="1" ht="18" customHeight="1">
      <c r="A63" s="753"/>
      <c r="B63" s="754" t="s">
        <v>539</v>
      </c>
      <c r="C63" s="767"/>
      <c r="D63" s="768"/>
      <c r="E63" s="772"/>
      <c r="F63" s="770"/>
      <c r="G63" s="771"/>
      <c r="H63" s="768"/>
      <c r="I63" s="772"/>
      <c r="J63" s="770"/>
      <c r="K63" s="771"/>
      <c r="L63" s="768"/>
      <c r="M63" s="772"/>
      <c r="N63" s="770"/>
    </row>
    <row r="64" spans="1:14" s="217" customFormat="1" ht="18" customHeight="1">
      <c r="A64" s="753" t="s">
        <v>698</v>
      </c>
      <c r="B64" s="754" t="s">
        <v>671</v>
      </c>
      <c r="C64" s="767"/>
      <c r="D64" s="768"/>
      <c r="E64" s="772"/>
      <c r="F64" s="770"/>
      <c r="G64" s="771"/>
      <c r="H64" s="768"/>
      <c r="I64" s="772"/>
      <c r="J64" s="770"/>
      <c r="K64" s="771"/>
      <c r="L64" s="768"/>
      <c r="M64" s="772"/>
      <c r="N64" s="770"/>
    </row>
    <row r="65" spans="1:14" s="217" customFormat="1" ht="18" customHeight="1">
      <c r="A65" s="753" t="s">
        <v>304</v>
      </c>
      <c r="B65" s="754" t="s">
        <v>673</v>
      </c>
      <c r="C65" s="767"/>
      <c r="D65" s="768"/>
      <c r="E65" s="772"/>
      <c r="F65" s="770"/>
      <c r="G65" s="771"/>
      <c r="H65" s="768"/>
      <c r="I65" s="772"/>
      <c r="J65" s="770"/>
      <c r="K65" s="771"/>
      <c r="L65" s="768"/>
      <c r="M65" s="772"/>
      <c r="N65" s="770"/>
    </row>
    <row r="66" spans="1:14" s="261" customFormat="1" ht="18" customHeight="1">
      <c r="A66" s="753"/>
      <c r="B66" s="754" t="s">
        <v>652</v>
      </c>
      <c r="C66" s="767"/>
      <c r="D66" s="768"/>
      <c r="E66" s="768"/>
      <c r="F66" s="773"/>
      <c r="G66" s="771"/>
      <c r="H66" s="768"/>
      <c r="I66" s="768"/>
      <c r="J66" s="773"/>
      <c r="K66" s="771"/>
      <c r="L66" s="768"/>
      <c r="M66" s="768"/>
      <c r="N66" s="773"/>
    </row>
    <row r="67" spans="1:14" s="217" customFormat="1" ht="18" customHeight="1">
      <c r="A67" s="753" t="s">
        <v>699</v>
      </c>
      <c r="B67" s="754" t="s">
        <v>654</v>
      </c>
      <c r="C67" s="767"/>
      <c r="D67" s="768"/>
      <c r="E67" s="772"/>
      <c r="F67" s="770"/>
      <c r="G67" s="771"/>
      <c r="H67" s="768"/>
      <c r="I67" s="772"/>
      <c r="J67" s="770"/>
      <c r="K67" s="771"/>
      <c r="L67" s="768"/>
      <c r="M67" s="772"/>
      <c r="N67" s="770"/>
    </row>
    <row r="68" spans="1:14" s="217" customFormat="1" ht="18" customHeight="1">
      <c r="A68" s="753" t="s">
        <v>700</v>
      </c>
      <c r="B68" s="754" t="s">
        <v>656</v>
      </c>
      <c r="C68" s="767"/>
      <c r="D68" s="768"/>
      <c r="E68" s="772"/>
      <c r="F68" s="770"/>
      <c r="G68" s="771"/>
      <c r="H68" s="768"/>
      <c r="I68" s="772"/>
      <c r="J68" s="770"/>
      <c r="K68" s="771"/>
      <c r="L68" s="768"/>
      <c r="M68" s="772"/>
      <c r="N68" s="770"/>
    </row>
    <row r="69" spans="1:14" s="261" customFormat="1" ht="18" customHeight="1">
      <c r="A69" s="753"/>
      <c r="B69" s="754" t="s">
        <v>657</v>
      </c>
      <c r="C69" s="767"/>
      <c r="D69" s="768"/>
      <c r="E69" s="768"/>
      <c r="F69" s="773"/>
      <c r="G69" s="771"/>
      <c r="H69" s="768"/>
      <c r="I69" s="768"/>
      <c r="J69" s="773"/>
      <c r="K69" s="771"/>
      <c r="L69" s="768"/>
      <c r="M69" s="768"/>
      <c r="N69" s="773"/>
    </row>
    <row r="70" spans="1:14" s="217" customFormat="1" ht="18" customHeight="1">
      <c r="A70" s="755" t="s">
        <v>701</v>
      </c>
      <c r="B70" s="759" t="s">
        <v>648</v>
      </c>
      <c r="C70" s="767"/>
      <c r="D70" s="768"/>
      <c r="E70" s="772"/>
      <c r="F70" s="770"/>
      <c r="G70" s="771"/>
      <c r="H70" s="768"/>
      <c r="I70" s="772"/>
      <c r="J70" s="770"/>
      <c r="K70" s="771"/>
      <c r="L70" s="768"/>
      <c r="M70" s="772"/>
      <c r="N70" s="770"/>
    </row>
    <row r="71" spans="1:14" s="217" customFormat="1" ht="18" customHeight="1">
      <c r="A71" s="755" t="s">
        <v>702</v>
      </c>
      <c r="B71" s="756" t="s">
        <v>703</v>
      </c>
      <c r="C71" s="767"/>
      <c r="D71" s="768"/>
      <c r="E71" s="774"/>
      <c r="F71" s="775"/>
      <c r="G71" s="771"/>
      <c r="H71" s="768"/>
      <c r="I71" s="774"/>
      <c r="J71" s="775"/>
      <c r="K71" s="771"/>
      <c r="L71" s="768"/>
      <c r="M71" s="774"/>
      <c r="N71" s="775"/>
    </row>
    <row r="72" spans="1:14" s="217" customFormat="1" ht="18" customHeight="1">
      <c r="A72" s="755" t="s">
        <v>704</v>
      </c>
      <c r="B72" s="759" t="s">
        <v>649</v>
      </c>
      <c r="C72" s="767"/>
      <c r="D72" s="768"/>
      <c r="E72" s="774"/>
      <c r="F72" s="775"/>
      <c r="G72" s="771"/>
      <c r="H72" s="768"/>
      <c r="I72" s="774"/>
      <c r="J72" s="775"/>
      <c r="K72" s="771"/>
      <c r="L72" s="768"/>
      <c r="M72" s="774"/>
      <c r="N72" s="775"/>
    </row>
    <row r="73" spans="1:14" s="217" customFormat="1" ht="18" customHeight="1">
      <c r="A73" s="755" t="s">
        <v>705</v>
      </c>
      <c r="B73" s="756" t="s">
        <v>706</v>
      </c>
      <c r="C73" s="767"/>
      <c r="D73" s="768"/>
      <c r="E73" s="774"/>
      <c r="F73" s="775"/>
      <c r="G73" s="771"/>
      <c r="H73" s="768"/>
      <c r="I73" s="774"/>
      <c r="J73" s="775"/>
      <c r="K73" s="771"/>
      <c r="L73" s="768"/>
      <c r="M73" s="774"/>
      <c r="N73" s="775"/>
    </row>
    <row r="74" spans="1:14" s="217" customFormat="1" ht="18" customHeight="1">
      <c r="A74" s="753"/>
      <c r="B74" s="754" t="s">
        <v>539</v>
      </c>
      <c r="C74" s="767"/>
      <c r="D74" s="768"/>
      <c r="E74" s="774"/>
      <c r="F74" s="775"/>
      <c r="G74" s="771"/>
      <c r="H74" s="768"/>
      <c r="I74" s="774"/>
      <c r="J74" s="775"/>
      <c r="K74" s="771"/>
      <c r="L74" s="768"/>
      <c r="M74" s="774"/>
      <c r="N74" s="775"/>
    </row>
    <row r="75" spans="1:14" s="217" customFormat="1" ht="18" customHeight="1">
      <c r="A75" s="753" t="s">
        <v>707</v>
      </c>
      <c r="B75" s="754" t="s">
        <v>708</v>
      </c>
      <c r="C75" s="767"/>
      <c r="D75" s="768"/>
      <c r="E75" s="772"/>
      <c r="F75" s="770"/>
      <c r="G75" s="771"/>
      <c r="H75" s="768"/>
      <c r="I75" s="772"/>
      <c r="J75" s="770"/>
      <c r="K75" s="771"/>
      <c r="L75" s="768"/>
      <c r="M75" s="772"/>
      <c r="N75" s="770"/>
    </row>
    <row r="76" spans="1:14" s="217" customFormat="1" ht="18" customHeight="1">
      <c r="A76" s="753" t="s">
        <v>709</v>
      </c>
      <c r="B76" s="758" t="s">
        <v>686</v>
      </c>
      <c r="C76" s="767"/>
      <c r="D76" s="768"/>
      <c r="E76" s="772"/>
      <c r="F76" s="770"/>
      <c r="G76" s="771"/>
      <c r="H76" s="768"/>
      <c r="I76" s="772"/>
      <c r="J76" s="770"/>
      <c r="K76" s="771"/>
      <c r="L76" s="768"/>
      <c r="M76" s="772"/>
      <c r="N76" s="770"/>
    </row>
    <row r="77" spans="1:14" s="217" customFormat="1" ht="18" customHeight="1">
      <c r="A77" s="753" t="s">
        <v>710</v>
      </c>
      <c r="B77" s="758" t="s">
        <v>688</v>
      </c>
      <c r="C77" s="767"/>
      <c r="D77" s="768"/>
      <c r="E77" s="772"/>
      <c r="F77" s="770"/>
      <c r="G77" s="771"/>
      <c r="H77" s="768"/>
      <c r="I77" s="772"/>
      <c r="J77" s="770"/>
      <c r="K77" s="771"/>
      <c r="L77" s="768"/>
      <c r="M77" s="772"/>
      <c r="N77" s="770"/>
    </row>
    <row r="78" spans="1:14" s="217" customFormat="1" ht="18" customHeight="1">
      <c r="A78" s="753" t="s">
        <v>711</v>
      </c>
      <c r="B78" s="758" t="s">
        <v>690</v>
      </c>
      <c r="C78" s="767"/>
      <c r="D78" s="768"/>
      <c r="E78" s="772"/>
      <c r="F78" s="770"/>
      <c r="G78" s="771"/>
      <c r="H78" s="768"/>
      <c r="I78" s="772"/>
      <c r="J78" s="770"/>
      <c r="K78" s="771"/>
      <c r="L78" s="768"/>
      <c r="M78" s="772"/>
      <c r="N78" s="770"/>
    </row>
    <row r="79" spans="1:14" s="217" customFormat="1" ht="18" customHeight="1">
      <c r="A79" s="753" t="s">
        <v>712</v>
      </c>
      <c r="B79" s="754" t="s">
        <v>713</v>
      </c>
      <c r="C79" s="767"/>
      <c r="D79" s="768"/>
      <c r="E79" s="772"/>
      <c r="F79" s="770"/>
      <c r="G79" s="771"/>
      <c r="H79" s="768"/>
      <c r="I79" s="772"/>
      <c r="J79" s="770"/>
      <c r="K79" s="771"/>
      <c r="L79" s="768"/>
      <c r="M79" s="772"/>
      <c r="N79" s="770"/>
    </row>
    <row r="80" spans="1:14" s="261" customFormat="1" ht="18" customHeight="1">
      <c r="A80" s="753"/>
      <c r="B80" s="754" t="s">
        <v>647</v>
      </c>
      <c r="C80" s="767"/>
      <c r="D80" s="768"/>
      <c r="E80" s="768"/>
      <c r="F80" s="773"/>
      <c r="G80" s="771"/>
      <c r="H80" s="768"/>
      <c r="I80" s="768"/>
      <c r="J80" s="773"/>
      <c r="K80" s="771"/>
      <c r="L80" s="768"/>
      <c r="M80" s="768"/>
      <c r="N80" s="773"/>
    </row>
    <row r="81" spans="1:14" s="217" customFormat="1" ht="18" customHeight="1">
      <c r="A81" s="753" t="s">
        <v>714</v>
      </c>
      <c r="B81" s="754" t="s">
        <v>694</v>
      </c>
      <c r="C81" s="767"/>
      <c r="D81" s="768"/>
      <c r="E81" s="772"/>
      <c r="F81" s="770"/>
      <c r="G81" s="771"/>
      <c r="H81" s="768"/>
      <c r="I81" s="772"/>
      <c r="J81" s="770"/>
      <c r="K81" s="771"/>
      <c r="L81" s="768"/>
      <c r="M81" s="772"/>
      <c r="N81" s="770"/>
    </row>
    <row r="82" spans="1:14" s="217" customFormat="1" ht="18" customHeight="1">
      <c r="A82" s="753" t="s">
        <v>715</v>
      </c>
      <c r="B82" s="754" t="s">
        <v>646</v>
      </c>
      <c r="C82" s="767"/>
      <c r="D82" s="768"/>
      <c r="E82" s="772"/>
      <c r="F82" s="770"/>
      <c r="G82" s="771"/>
      <c r="H82" s="768"/>
      <c r="I82" s="772"/>
      <c r="J82" s="770"/>
      <c r="K82" s="771"/>
      <c r="L82" s="768"/>
      <c r="M82" s="772"/>
      <c r="N82" s="770"/>
    </row>
    <row r="83" spans="1:14" s="261" customFormat="1" ht="18" customHeight="1">
      <c r="A83" s="753"/>
      <c r="B83" s="754" t="s">
        <v>647</v>
      </c>
      <c r="C83" s="767"/>
      <c r="D83" s="768"/>
      <c r="E83" s="768"/>
      <c r="F83" s="773"/>
      <c r="G83" s="771"/>
      <c r="H83" s="768"/>
      <c r="I83" s="768"/>
      <c r="J83" s="773"/>
      <c r="K83" s="771"/>
      <c r="L83" s="768"/>
      <c r="M83" s="768"/>
      <c r="N83" s="773"/>
    </row>
    <row r="84" spans="1:14" s="217" customFormat="1" ht="18" customHeight="1">
      <c r="A84" s="753" t="s">
        <v>716</v>
      </c>
      <c r="B84" s="759" t="s">
        <v>1101</v>
      </c>
      <c r="C84" s="767"/>
      <c r="D84" s="768"/>
      <c r="E84" s="772"/>
      <c r="F84" s="770"/>
      <c r="G84" s="771"/>
      <c r="H84" s="768"/>
      <c r="I84" s="772"/>
      <c r="J84" s="770"/>
      <c r="K84" s="771"/>
      <c r="L84" s="768"/>
      <c r="M84" s="772"/>
      <c r="N84" s="770"/>
    </row>
    <row r="85" spans="1:14" s="217" customFormat="1" ht="18" customHeight="1">
      <c r="A85" s="753" t="s">
        <v>717</v>
      </c>
      <c r="B85" s="759" t="s">
        <v>649</v>
      </c>
      <c r="C85" s="767"/>
      <c r="D85" s="768"/>
      <c r="E85" s="772"/>
      <c r="F85" s="770"/>
      <c r="G85" s="771"/>
      <c r="H85" s="768"/>
      <c r="I85" s="772"/>
      <c r="J85" s="770"/>
      <c r="K85" s="771"/>
      <c r="L85" s="768"/>
      <c r="M85" s="772"/>
      <c r="N85" s="770"/>
    </row>
    <row r="86" spans="1:14" s="217" customFormat="1" ht="18" customHeight="1">
      <c r="A86" s="753"/>
      <c r="B86" s="754" t="s">
        <v>539</v>
      </c>
      <c r="C86" s="767"/>
      <c r="D86" s="768"/>
      <c r="E86" s="772"/>
      <c r="F86" s="770"/>
      <c r="G86" s="771"/>
      <c r="H86" s="768"/>
      <c r="I86" s="772"/>
      <c r="J86" s="770"/>
      <c r="K86" s="771"/>
      <c r="L86" s="768"/>
      <c r="M86" s="772"/>
      <c r="N86" s="770"/>
    </row>
    <row r="87" spans="1:14" s="217" customFormat="1" ht="18" customHeight="1">
      <c r="A87" s="753" t="s">
        <v>718</v>
      </c>
      <c r="B87" s="754" t="s">
        <v>671</v>
      </c>
      <c r="C87" s="767"/>
      <c r="D87" s="768"/>
      <c r="E87" s="772"/>
      <c r="F87" s="770"/>
      <c r="G87" s="771"/>
      <c r="H87" s="768"/>
      <c r="I87" s="772"/>
      <c r="J87" s="770"/>
      <c r="K87" s="771"/>
      <c r="L87" s="768"/>
      <c r="M87" s="772"/>
      <c r="N87" s="770"/>
    </row>
    <row r="88" spans="1:14" s="217" customFormat="1" ht="18" customHeight="1">
      <c r="A88" s="753" t="s">
        <v>719</v>
      </c>
      <c r="B88" s="754" t="s">
        <v>673</v>
      </c>
      <c r="C88" s="767"/>
      <c r="D88" s="768"/>
      <c r="E88" s="772"/>
      <c r="F88" s="770"/>
      <c r="G88" s="771"/>
      <c r="H88" s="768"/>
      <c r="I88" s="772"/>
      <c r="J88" s="770"/>
      <c r="K88" s="771"/>
      <c r="L88" s="768"/>
      <c r="M88" s="772"/>
      <c r="N88" s="770"/>
    </row>
    <row r="89" spans="1:14" s="261" customFormat="1" ht="18" customHeight="1">
      <c r="A89" s="753"/>
      <c r="B89" s="754" t="s">
        <v>652</v>
      </c>
      <c r="C89" s="767"/>
      <c r="D89" s="768"/>
      <c r="E89" s="768"/>
      <c r="F89" s="773"/>
      <c r="G89" s="771"/>
      <c r="H89" s="768"/>
      <c r="I89" s="768"/>
      <c r="J89" s="773"/>
      <c r="K89" s="771"/>
      <c r="L89" s="768"/>
      <c r="M89" s="768"/>
      <c r="N89" s="773"/>
    </row>
    <row r="90" spans="1:14" s="217" customFormat="1" ht="18" customHeight="1">
      <c r="A90" s="753" t="s">
        <v>720</v>
      </c>
      <c r="B90" s="754" t="s">
        <v>654</v>
      </c>
      <c r="C90" s="767"/>
      <c r="D90" s="768"/>
      <c r="E90" s="772"/>
      <c r="F90" s="770"/>
      <c r="G90" s="771"/>
      <c r="H90" s="768"/>
      <c r="I90" s="772"/>
      <c r="J90" s="770"/>
      <c r="K90" s="771"/>
      <c r="L90" s="768"/>
      <c r="M90" s="772"/>
      <c r="N90" s="770"/>
    </row>
    <row r="91" spans="1:14" s="217" customFormat="1" ht="18" customHeight="1">
      <c r="A91" s="753" t="s">
        <v>721</v>
      </c>
      <c r="B91" s="754" t="s">
        <v>656</v>
      </c>
      <c r="C91" s="767"/>
      <c r="D91" s="768"/>
      <c r="E91" s="772"/>
      <c r="F91" s="770"/>
      <c r="G91" s="771"/>
      <c r="H91" s="768"/>
      <c r="I91" s="772"/>
      <c r="J91" s="770"/>
      <c r="K91" s="771"/>
      <c r="L91" s="768"/>
      <c r="M91" s="772"/>
      <c r="N91" s="770"/>
    </row>
    <row r="92" spans="1:14" s="261" customFormat="1" ht="18" customHeight="1">
      <c r="A92" s="753"/>
      <c r="B92" s="754" t="s">
        <v>657</v>
      </c>
      <c r="C92" s="767"/>
      <c r="D92" s="768"/>
      <c r="E92" s="768"/>
      <c r="F92" s="773"/>
      <c r="G92" s="771"/>
      <c r="H92" s="768"/>
      <c r="I92" s="768"/>
      <c r="J92" s="773"/>
      <c r="K92" s="771"/>
      <c r="L92" s="768"/>
      <c r="M92" s="768"/>
      <c r="N92" s="773"/>
    </row>
    <row r="93" spans="1:14" s="217" customFormat="1" ht="18" customHeight="1">
      <c r="A93" s="753" t="s">
        <v>867</v>
      </c>
      <c r="B93" s="759" t="s">
        <v>1100</v>
      </c>
      <c r="C93" s="767"/>
      <c r="D93" s="768"/>
      <c r="E93" s="772"/>
      <c r="F93" s="770"/>
      <c r="G93" s="771"/>
      <c r="H93" s="768"/>
      <c r="I93" s="772"/>
      <c r="J93" s="770"/>
      <c r="K93" s="771"/>
      <c r="L93" s="768"/>
      <c r="M93" s="772"/>
      <c r="N93" s="770"/>
    </row>
    <row r="94" spans="1:14" s="217" customFormat="1" ht="18" customHeight="1">
      <c r="A94" s="753" t="s">
        <v>868</v>
      </c>
      <c r="B94" s="756" t="s">
        <v>1102</v>
      </c>
      <c r="C94" s="767"/>
      <c r="D94" s="768"/>
      <c r="E94" s="774"/>
      <c r="F94" s="775"/>
      <c r="G94" s="771"/>
      <c r="H94" s="768"/>
      <c r="I94" s="774"/>
      <c r="J94" s="775"/>
      <c r="K94" s="771"/>
      <c r="L94" s="768"/>
      <c r="M94" s="774"/>
      <c r="N94" s="775"/>
    </row>
    <row r="95" spans="1:14" s="217" customFormat="1" ht="18" customHeight="1">
      <c r="A95" s="753" t="s">
        <v>870</v>
      </c>
      <c r="B95" s="759" t="s">
        <v>649</v>
      </c>
      <c r="C95" s="767"/>
      <c r="D95" s="768"/>
      <c r="E95" s="774"/>
      <c r="F95" s="775"/>
      <c r="G95" s="771"/>
      <c r="H95" s="768"/>
      <c r="I95" s="774"/>
      <c r="J95" s="775"/>
      <c r="K95" s="771"/>
      <c r="L95" s="768"/>
      <c r="M95" s="774"/>
      <c r="N95" s="775"/>
    </row>
    <row r="96" spans="1:14" s="217" customFormat="1" ht="18" customHeight="1">
      <c r="A96" s="753" t="s">
        <v>871</v>
      </c>
      <c r="B96" s="756" t="s">
        <v>1103</v>
      </c>
      <c r="C96" s="767"/>
      <c r="D96" s="768"/>
      <c r="E96" s="774"/>
      <c r="F96" s="775"/>
      <c r="G96" s="771"/>
      <c r="H96" s="768"/>
      <c r="I96" s="774"/>
      <c r="J96" s="775"/>
      <c r="K96" s="771"/>
      <c r="L96" s="768"/>
      <c r="M96" s="774"/>
      <c r="N96" s="775"/>
    </row>
    <row r="97" spans="1:14" s="217" customFormat="1" ht="18" customHeight="1">
      <c r="A97" s="753"/>
      <c r="B97" s="754" t="s">
        <v>539</v>
      </c>
      <c r="C97" s="767"/>
      <c r="D97" s="768"/>
      <c r="E97" s="774"/>
      <c r="F97" s="775"/>
      <c r="G97" s="771"/>
      <c r="H97" s="768"/>
      <c r="I97" s="774"/>
      <c r="J97" s="775"/>
      <c r="K97" s="771"/>
      <c r="L97" s="768"/>
      <c r="M97" s="774"/>
      <c r="N97" s="775"/>
    </row>
    <row r="98" spans="1:14" s="217" customFormat="1" ht="18" customHeight="1">
      <c r="A98" s="753" t="s">
        <v>722</v>
      </c>
      <c r="B98" s="754" t="s">
        <v>723</v>
      </c>
      <c r="C98" s="767"/>
      <c r="D98" s="768"/>
      <c r="E98" s="772"/>
      <c r="F98" s="770"/>
      <c r="G98" s="771"/>
      <c r="H98" s="768"/>
      <c r="I98" s="772"/>
      <c r="J98" s="770"/>
      <c r="K98" s="771"/>
      <c r="L98" s="768"/>
      <c r="M98" s="772"/>
      <c r="N98" s="770"/>
    </row>
    <row r="99" spans="1:14" s="217" customFormat="1" ht="18" customHeight="1">
      <c r="A99" s="753" t="s">
        <v>724</v>
      </c>
      <c r="B99" s="758" t="s">
        <v>688</v>
      </c>
      <c r="C99" s="767"/>
      <c r="D99" s="768"/>
      <c r="E99" s="772"/>
      <c r="F99" s="770"/>
      <c r="G99" s="771"/>
      <c r="H99" s="768"/>
      <c r="I99" s="772"/>
      <c r="J99" s="770"/>
      <c r="K99" s="771"/>
      <c r="L99" s="768"/>
      <c r="M99" s="772"/>
      <c r="N99" s="770"/>
    </row>
    <row r="100" spans="1:14" s="217" customFormat="1" ht="18" customHeight="1">
      <c r="A100" s="753" t="s">
        <v>725</v>
      </c>
      <c r="B100" s="758" t="s">
        <v>690</v>
      </c>
      <c r="C100" s="767"/>
      <c r="D100" s="768"/>
      <c r="E100" s="772"/>
      <c r="F100" s="770"/>
      <c r="G100" s="771"/>
      <c r="H100" s="768"/>
      <c r="I100" s="772"/>
      <c r="J100" s="770"/>
      <c r="K100" s="771"/>
      <c r="L100" s="768"/>
      <c r="M100" s="772"/>
      <c r="N100" s="770"/>
    </row>
    <row r="101" spans="1:14" s="217" customFormat="1" ht="18" customHeight="1">
      <c r="A101" s="753" t="s">
        <v>726</v>
      </c>
      <c r="B101" s="754" t="s">
        <v>727</v>
      </c>
      <c r="C101" s="767"/>
      <c r="D101" s="768"/>
      <c r="E101" s="772"/>
      <c r="F101" s="770"/>
      <c r="G101" s="771"/>
      <c r="H101" s="768"/>
      <c r="I101" s="772"/>
      <c r="J101" s="770"/>
      <c r="K101" s="771"/>
      <c r="L101" s="768"/>
      <c r="M101" s="772"/>
      <c r="N101" s="770"/>
    </row>
    <row r="102" spans="1:14" s="261" customFormat="1" ht="18" customHeight="1">
      <c r="A102" s="753"/>
      <c r="B102" s="754" t="s">
        <v>647</v>
      </c>
      <c r="C102" s="767"/>
      <c r="D102" s="768"/>
      <c r="E102" s="768"/>
      <c r="F102" s="773"/>
      <c r="G102" s="771"/>
      <c r="H102" s="768"/>
      <c r="I102" s="768"/>
      <c r="J102" s="773"/>
      <c r="K102" s="771"/>
      <c r="L102" s="768"/>
      <c r="M102" s="768"/>
      <c r="N102" s="773"/>
    </row>
    <row r="103" spans="1:14" s="217" customFormat="1" ht="18" customHeight="1">
      <c r="A103" s="753" t="s">
        <v>728</v>
      </c>
      <c r="B103" s="754" t="s">
        <v>694</v>
      </c>
      <c r="C103" s="767"/>
      <c r="D103" s="768"/>
      <c r="E103" s="772"/>
      <c r="F103" s="770"/>
      <c r="G103" s="771"/>
      <c r="H103" s="768"/>
      <c r="I103" s="772"/>
      <c r="J103" s="770"/>
      <c r="K103" s="771"/>
      <c r="L103" s="768"/>
      <c r="M103" s="772"/>
      <c r="N103" s="770"/>
    </row>
    <row r="104" spans="1:14" s="217" customFormat="1" ht="18" customHeight="1">
      <c r="A104" s="753" t="s">
        <v>729</v>
      </c>
      <c r="B104" s="754" t="s">
        <v>646</v>
      </c>
      <c r="C104" s="767"/>
      <c r="D104" s="768"/>
      <c r="E104" s="772"/>
      <c r="F104" s="770"/>
      <c r="G104" s="771"/>
      <c r="H104" s="768"/>
      <c r="I104" s="772"/>
      <c r="J104" s="770"/>
      <c r="K104" s="771"/>
      <c r="L104" s="768"/>
      <c r="M104" s="772"/>
      <c r="N104" s="770"/>
    </row>
    <row r="105" spans="1:14" s="261" customFormat="1" ht="18" customHeight="1">
      <c r="A105" s="753"/>
      <c r="B105" s="754" t="s">
        <v>647</v>
      </c>
      <c r="C105" s="767"/>
      <c r="D105" s="768"/>
      <c r="E105" s="768"/>
      <c r="F105" s="773"/>
      <c r="G105" s="771"/>
      <c r="H105" s="768"/>
      <c r="I105" s="768"/>
      <c r="J105" s="773"/>
      <c r="K105" s="771"/>
      <c r="L105" s="768"/>
      <c r="M105" s="768"/>
      <c r="N105" s="773"/>
    </row>
    <row r="106" spans="1:14" s="217" customFormat="1" ht="18" customHeight="1">
      <c r="A106" s="753" t="s">
        <v>730</v>
      </c>
      <c r="B106" s="759" t="s">
        <v>648</v>
      </c>
      <c r="C106" s="767"/>
      <c r="D106" s="768"/>
      <c r="E106" s="772"/>
      <c r="F106" s="770"/>
      <c r="G106" s="771"/>
      <c r="H106" s="768"/>
      <c r="I106" s="772"/>
      <c r="J106" s="770"/>
      <c r="K106" s="771"/>
      <c r="L106" s="768"/>
      <c r="M106" s="772"/>
      <c r="N106" s="770"/>
    </row>
    <row r="107" spans="1:14" s="217" customFormat="1" ht="18" customHeight="1">
      <c r="A107" s="753" t="s">
        <v>731</v>
      </c>
      <c r="B107" s="759" t="s">
        <v>649</v>
      </c>
      <c r="C107" s="767"/>
      <c r="D107" s="768"/>
      <c r="E107" s="772"/>
      <c r="F107" s="770"/>
      <c r="G107" s="771"/>
      <c r="H107" s="768"/>
      <c r="I107" s="772"/>
      <c r="J107" s="770"/>
      <c r="K107" s="771"/>
      <c r="L107" s="768"/>
      <c r="M107" s="772"/>
      <c r="N107" s="770"/>
    </row>
    <row r="108" spans="1:14" s="217" customFormat="1" ht="18" customHeight="1">
      <c r="A108" s="753"/>
      <c r="B108" s="754" t="s">
        <v>539</v>
      </c>
      <c r="C108" s="767"/>
      <c r="D108" s="768"/>
      <c r="E108" s="772"/>
      <c r="F108" s="770"/>
      <c r="G108" s="771"/>
      <c r="H108" s="768"/>
      <c r="I108" s="772"/>
      <c r="J108" s="770"/>
      <c r="K108" s="771"/>
      <c r="L108" s="768"/>
      <c r="M108" s="772"/>
      <c r="N108" s="770"/>
    </row>
    <row r="109" spans="1:14" s="217" customFormat="1" ht="18" customHeight="1">
      <c r="A109" s="753" t="s">
        <v>733</v>
      </c>
      <c r="B109" s="754" t="s">
        <v>671</v>
      </c>
      <c r="C109" s="767"/>
      <c r="D109" s="768"/>
      <c r="E109" s="772"/>
      <c r="F109" s="770"/>
      <c r="G109" s="771"/>
      <c r="H109" s="768"/>
      <c r="I109" s="772"/>
      <c r="J109" s="770"/>
      <c r="K109" s="771"/>
      <c r="L109" s="768"/>
      <c r="M109" s="772"/>
      <c r="N109" s="770"/>
    </row>
    <row r="110" spans="1:14" s="217" customFormat="1" ht="18" customHeight="1">
      <c r="A110" s="753" t="s">
        <v>734</v>
      </c>
      <c r="B110" s="754" t="s">
        <v>673</v>
      </c>
      <c r="C110" s="767"/>
      <c r="D110" s="768"/>
      <c r="E110" s="772"/>
      <c r="F110" s="770"/>
      <c r="G110" s="771"/>
      <c r="H110" s="768"/>
      <c r="I110" s="772"/>
      <c r="J110" s="770"/>
      <c r="K110" s="771"/>
      <c r="L110" s="768"/>
      <c r="M110" s="772"/>
      <c r="N110" s="770"/>
    </row>
    <row r="111" spans="1:14" s="261" customFormat="1" ht="18" customHeight="1">
      <c r="A111" s="753"/>
      <c r="B111" s="754" t="s">
        <v>652</v>
      </c>
      <c r="C111" s="767"/>
      <c r="D111" s="768"/>
      <c r="E111" s="768"/>
      <c r="F111" s="773"/>
      <c r="G111" s="771"/>
      <c r="H111" s="768"/>
      <c r="I111" s="768"/>
      <c r="J111" s="773"/>
      <c r="K111" s="771"/>
      <c r="L111" s="768"/>
      <c r="M111" s="768"/>
      <c r="N111" s="773"/>
    </row>
    <row r="112" spans="1:14" s="217" customFormat="1" ht="18" customHeight="1">
      <c r="A112" s="753" t="s">
        <v>735</v>
      </c>
      <c r="B112" s="754" t="s">
        <v>654</v>
      </c>
      <c r="C112" s="767"/>
      <c r="D112" s="768"/>
      <c r="E112" s="772"/>
      <c r="F112" s="770"/>
      <c r="G112" s="771"/>
      <c r="H112" s="768"/>
      <c r="I112" s="772"/>
      <c r="J112" s="770"/>
      <c r="K112" s="771"/>
      <c r="L112" s="768"/>
      <c r="M112" s="772"/>
      <c r="N112" s="770"/>
    </row>
    <row r="113" spans="1:14" s="217" customFormat="1" ht="18" customHeight="1">
      <c r="A113" s="753" t="s">
        <v>736</v>
      </c>
      <c r="B113" s="754" t="s">
        <v>656</v>
      </c>
      <c r="C113" s="767"/>
      <c r="D113" s="768"/>
      <c r="E113" s="772"/>
      <c r="F113" s="770"/>
      <c r="G113" s="771"/>
      <c r="H113" s="768"/>
      <c r="I113" s="772"/>
      <c r="J113" s="770"/>
      <c r="K113" s="771"/>
      <c r="L113" s="768"/>
      <c r="M113" s="772"/>
      <c r="N113" s="770"/>
    </row>
    <row r="114" spans="1:14" s="261" customFormat="1" ht="18" customHeight="1">
      <c r="A114" s="753"/>
      <c r="B114" s="754" t="s">
        <v>657</v>
      </c>
      <c r="C114" s="767"/>
      <c r="D114" s="768"/>
      <c r="E114" s="768"/>
      <c r="F114" s="773"/>
      <c r="G114" s="771"/>
      <c r="H114" s="768"/>
      <c r="I114" s="768"/>
      <c r="J114" s="773"/>
      <c r="K114" s="771"/>
      <c r="L114" s="768"/>
      <c r="M114" s="768"/>
      <c r="N114" s="773"/>
    </row>
    <row r="115" spans="1:14" s="217" customFormat="1" ht="18" customHeight="1">
      <c r="A115" s="753" t="s">
        <v>737</v>
      </c>
      <c r="B115" s="759" t="s">
        <v>1100</v>
      </c>
      <c r="C115" s="767"/>
      <c r="D115" s="768"/>
      <c r="E115" s="774"/>
      <c r="F115" s="775"/>
      <c r="G115" s="771"/>
      <c r="H115" s="768"/>
      <c r="I115" s="774"/>
      <c r="J115" s="775"/>
      <c r="K115" s="771"/>
      <c r="L115" s="768"/>
      <c r="M115" s="774"/>
      <c r="N115" s="775"/>
    </row>
    <row r="116" spans="1:14" s="217" customFormat="1" ht="18" customHeight="1">
      <c r="A116" s="753" t="s">
        <v>738</v>
      </c>
      <c r="B116" s="756" t="s">
        <v>1104</v>
      </c>
      <c r="C116" s="767"/>
      <c r="D116" s="768"/>
      <c r="E116" s="774"/>
      <c r="F116" s="775"/>
      <c r="G116" s="771"/>
      <c r="H116" s="768"/>
      <c r="I116" s="774"/>
      <c r="J116" s="775"/>
      <c r="K116" s="771"/>
      <c r="L116" s="768"/>
      <c r="M116" s="774"/>
      <c r="N116" s="775"/>
    </row>
    <row r="117" spans="1:14" s="217" customFormat="1" ht="18" customHeight="1">
      <c r="A117" s="753" t="s">
        <v>739</v>
      </c>
      <c r="B117" s="759" t="s">
        <v>649</v>
      </c>
      <c r="C117" s="767"/>
      <c r="D117" s="768"/>
      <c r="E117" s="774"/>
      <c r="F117" s="775"/>
      <c r="G117" s="771"/>
      <c r="H117" s="768"/>
      <c r="I117" s="774"/>
      <c r="J117" s="775"/>
      <c r="K117" s="771"/>
      <c r="L117" s="768"/>
      <c r="M117" s="774"/>
      <c r="N117" s="775"/>
    </row>
    <row r="118" spans="1:14" s="217" customFormat="1" ht="18" customHeight="1">
      <c r="A118" s="753" t="s">
        <v>740</v>
      </c>
      <c r="B118" s="756" t="s">
        <v>1105</v>
      </c>
      <c r="C118" s="767"/>
      <c r="D118" s="768"/>
      <c r="E118" s="774"/>
      <c r="F118" s="775"/>
      <c r="G118" s="771"/>
      <c r="H118" s="768"/>
      <c r="I118" s="774"/>
      <c r="J118" s="775"/>
      <c r="K118" s="771"/>
      <c r="L118" s="768"/>
      <c r="M118" s="774"/>
      <c r="N118" s="775"/>
    </row>
    <row r="119" spans="1:14" s="217" customFormat="1" ht="18" customHeight="1">
      <c r="A119" s="753"/>
      <c r="B119" s="754" t="s">
        <v>539</v>
      </c>
      <c r="C119" s="767"/>
      <c r="D119" s="768"/>
      <c r="E119" s="772"/>
      <c r="F119" s="770"/>
      <c r="G119" s="771"/>
      <c r="H119" s="768"/>
      <c r="I119" s="772"/>
      <c r="J119" s="770"/>
      <c r="K119" s="771"/>
      <c r="L119" s="768"/>
      <c r="M119" s="772"/>
      <c r="N119" s="770"/>
    </row>
    <row r="120" spans="1:14" s="217" customFormat="1" ht="18" customHeight="1">
      <c r="A120" s="753" t="s">
        <v>743</v>
      </c>
      <c r="B120" s="754" t="s">
        <v>744</v>
      </c>
      <c r="C120" s="776"/>
      <c r="D120" s="774"/>
      <c r="E120" s="772"/>
      <c r="F120" s="770"/>
      <c r="G120" s="777"/>
      <c r="H120" s="774"/>
      <c r="I120" s="772"/>
      <c r="J120" s="770"/>
      <c r="K120" s="777"/>
      <c r="L120" s="774"/>
      <c r="M120" s="772"/>
      <c r="N120" s="770"/>
    </row>
    <row r="121" spans="1:14" s="217" customFormat="1" ht="18" customHeight="1">
      <c r="A121" s="753" t="s">
        <v>745</v>
      </c>
      <c r="B121" s="758" t="s">
        <v>690</v>
      </c>
      <c r="C121" s="776"/>
      <c r="D121" s="774"/>
      <c r="E121" s="768"/>
      <c r="F121" s="770"/>
      <c r="G121" s="777"/>
      <c r="H121" s="774"/>
      <c r="I121" s="768"/>
      <c r="J121" s="770"/>
      <c r="K121" s="777"/>
      <c r="L121" s="774"/>
      <c r="M121" s="768"/>
      <c r="N121" s="770"/>
    </row>
    <row r="122" spans="1:14" s="217" customFormat="1" ht="18" customHeight="1">
      <c r="A122" s="753" t="s">
        <v>746</v>
      </c>
      <c r="B122" s="754" t="s">
        <v>747</v>
      </c>
      <c r="C122" s="776"/>
      <c r="D122" s="774"/>
      <c r="E122" s="772"/>
      <c r="F122" s="770"/>
      <c r="G122" s="777"/>
      <c r="H122" s="774"/>
      <c r="I122" s="772"/>
      <c r="J122" s="770"/>
      <c r="K122" s="777"/>
      <c r="L122" s="774"/>
      <c r="M122" s="772"/>
      <c r="N122" s="770"/>
    </row>
    <row r="123" spans="1:14" s="261" customFormat="1" ht="18" customHeight="1">
      <c r="A123" s="753"/>
      <c r="B123" s="754" t="s">
        <v>647</v>
      </c>
      <c r="C123" s="767"/>
      <c r="D123" s="768"/>
      <c r="E123" s="768"/>
      <c r="F123" s="773"/>
      <c r="G123" s="771"/>
      <c r="H123" s="768"/>
      <c r="I123" s="768"/>
      <c r="J123" s="773"/>
      <c r="K123" s="771"/>
      <c r="L123" s="768"/>
      <c r="M123" s="768"/>
      <c r="N123" s="773"/>
    </row>
    <row r="124" spans="1:14" s="217" customFormat="1" ht="18" customHeight="1">
      <c r="A124" s="753" t="s">
        <v>748</v>
      </c>
      <c r="B124" s="754" t="s">
        <v>694</v>
      </c>
      <c r="C124" s="776"/>
      <c r="D124" s="774"/>
      <c r="E124" s="772"/>
      <c r="F124" s="770"/>
      <c r="G124" s="777"/>
      <c r="H124" s="774"/>
      <c r="I124" s="772"/>
      <c r="J124" s="770"/>
      <c r="K124" s="777"/>
      <c r="L124" s="774"/>
      <c r="M124" s="772"/>
      <c r="N124" s="770"/>
    </row>
    <row r="125" spans="1:14" s="217" customFormat="1" ht="18" customHeight="1">
      <c r="A125" s="753" t="s">
        <v>749</v>
      </c>
      <c r="B125" s="754" t="s">
        <v>646</v>
      </c>
      <c r="C125" s="776"/>
      <c r="D125" s="774"/>
      <c r="E125" s="772"/>
      <c r="F125" s="770"/>
      <c r="G125" s="777"/>
      <c r="H125" s="774"/>
      <c r="I125" s="772"/>
      <c r="J125" s="770"/>
      <c r="K125" s="777"/>
      <c r="L125" s="774"/>
      <c r="M125" s="772"/>
      <c r="N125" s="770"/>
    </row>
    <row r="126" spans="1:14" s="261" customFormat="1" ht="18" customHeight="1">
      <c r="A126" s="753"/>
      <c r="B126" s="754" t="s">
        <v>647</v>
      </c>
      <c r="C126" s="767"/>
      <c r="D126" s="768"/>
      <c r="E126" s="768"/>
      <c r="F126" s="773"/>
      <c r="G126" s="771"/>
      <c r="H126" s="768"/>
      <c r="I126" s="768"/>
      <c r="J126" s="773"/>
      <c r="K126" s="771"/>
      <c r="L126" s="768"/>
      <c r="M126" s="768"/>
      <c r="N126" s="773"/>
    </row>
    <row r="127" spans="1:14" s="217" customFormat="1" ht="18" customHeight="1">
      <c r="A127" s="753" t="s">
        <v>750</v>
      </c>
      <c r="B127" s="759" t="s">
        <v>648</v>
      </c>
      <c r="C127" s="776"/>
      <c r="D127" s="774"/>
      <c r="E127" s="772"/>
      <c r="F127" s="770"/>
      <c r="G127" s="777"/>
      <c r="H127" s="774"/>
      <c r="I127" s="772"/>
      <c r="J127" s="770"/>
      <c r="K127" s="777"/>
      <c r="L127" s="774"/>
      <c r="M127" s="772"/>
      <c r="N127" s="770"/>
    </row>
    <row r="128" spans="1:14" s="217" customFormat="1" ht="18" customHeight="1">
      <c r="A128" s="753" t="s">
        <v>751</v>
      </c>
      <c r="B128" s="759" t="s">
        <v>649</v>
      </c>
      <c r="C128" s="776"/>
      <c r="D128" s="774"/>
      <c r="E128" s="772"/>
      <c r="F128" s="770"/>
      <c r="G128" s="777"/>
      <c r="H128" s="774"/>
      <c r="I128" s="772"/>
      <c r="J128" s="770"/>
      <c r="K128" s="777"/>
      <c r="L128" s="774"/>
      <c r="M128" s="772"/>
      <c r="N128" s="770"/>
    </row>
    <row r="129" spans="1:14" s="217" customFormat="1" ht="18" customHeight="1">
      <c r="A129" s="753" t="s">
        <v>948</v>
      </c>
      <c r="B129" s="754" t="s">
        <v>539</v>
      </c>
      <c r="C129" s="776"/>
      <c r="D129" s="774"/>
      <c r="E129" s="772"/>
      <c r="F129" s="770"/>
      <c r="G129" s="777"/>
      <c r="H129" s="774"/>
      <c r="I129" s="772"/>
      <c r="J129" s="770"/>
      <c r="K129" s="777"/>
      <c r="L129" s="774"/>
      <c r="M129" s="772"/>
      <c r="N129" s="770"/>
    </row>
    <row r="130" spans="1:14" s="217" customFormat="1" ht="18" customHeight="1">
      <c r="A130" s="753" t="s">
        <v>752</v>
      </c>
      <c r="B130" s="754" t="s">
        <v>671</v>
      </c>
      <c r="C130" s="776"/>
      <c r="D130" s="774"/>
      <c r="E130" s="772"/>
      <c r="F130" s="770"/>
      <c r="G130" s="777"/>
      <c r="H130" s="774"/>
      <c r="I130" s="772"/>
      <c r="J130" s="770"/>
      <c r="K130" s="777"/>
      <c r="L130" s="774"/>
      <c r="M130" s="772"/>
      <c r="N130" s="770"/>
    </row>
    <row r="131" spans="1:14" s="217" customFormat="1" ht="18" customHeight="1">
      <c r="A131" s="753" t="s">
        <v>753</v>
      </c>
      <c r="B131" s="754" t="s">
        <v>673</v>
      </c>
      <c r="C131" s="776"/>
      <c r="D131" s="774"/>
      <c r="E131" s="772"/>
      <c r="F131" s="770"/>
      <c r="G131" s="777"/>
      <c r="H131" s="774"/>
      <c r="I131" s="772"/>
      <c r="J131" s="770"/>
      <c r="K131" s="777"/>
      <c r="L131" s="774"/>
      <c r="M131" s="772"/>
      <c r="N131" s="770"/>
    </row>
    <row r="132" spans="1:14" s="261" customFormat="1" ht="18" customHeight="1">
      <c r="A132" s="753"/>
      <c r="B132" s="754" t="s">
        <v>652</v>
      </c>
      <c r="C132" s="767"/>
      <c r="D132" s="768"/>
      <c r="E132" s="768"/>
      <c r="F132" s="773"/>
      <c r="G132" s="771"/>
      <c r="H132" s="768"/>
      <c r="I132" s="768"/>
      <c r="J132" s="773"/>
      <c r="K132" s="771"/>
      <c r="L132" s="768"/>
      <c r="M132" s="768"/>
      <c r="N132" s="773"/>
    </row>
    <row r="133" spans="1:14" s="217" customFormat="1" ht="18" customHeight="1">
      <c r="A133" s="753" t="s">
        <v>754</v>
      </c>
      <c r="B133" s="754" t="s">
        <v>654</v>
      </c>
      <c r="C133" s="776"/>
      <c r="D133" s="774"/>
      <c r="E133" s="772"/>
      <c r="F133" s="770"/>
      <c r="G133" s="777"/>
      <c r="H133" s="774"/>
      <c r="I133" s="772"/>
      <c r="J133" s="770"/>
      <c r="K133" s="777"/>
      <c r="L133" s="774"/>
      <c r="M133" s="772"/>
      <c r="N133" s="770"/>
    </row>
    <row r="134" spans="1:14" s="217" customFormat="1" ht="18" customHeight="1">
      <c r="A134" s="753" t="s">
        <v>755</v>
      </c>
      <c r="B134" s="754" t="s">
        <v>656</v>
      </c>
      <c r="C134" s="776"/>
      <c r="D134" s="774"/>
      <c r="E134" s="772"/>
      <c r="F134" s="770"/>
      <c r="G134" s="777"/>
      <c r="H134" s="774"/>
      <c r="I134" s="772"/>
      <c r="J134" s="770"/>
      <c r="K134" s="777"/>
      <c r="L134" s="774"/>
      <c r="M134" s="772"/>
      <c r="N134" s="770"/>
    </row>
    <row r="135" spans="1:14" s="261" customFormat="1" ht="18" customHeight="1">
      <c r="A135" s="753"/>
      <c r="B135" s="754" t="s">
        <v>657</v>
      </c>
      <c r="C135" s="767"/>
      <c r="D135" s="768"/>
      <c r="E135" s="768"/>
      <c r="F135" s="773"/>
      <c r="G135" s="771"/>
      <c r="H135" s="768"/>
      <c r="I135" s="768"/>
      <c r="J135" s="773"/>
      <c r="K135" s="771"/>
      <c r="L135" s="768"/>
      <c r="M135" s="768"/>
      <c r="N135" s="773"/>
    </row>
    <row r="136" spans="1:14" s="217" customFormat="1" ht="18" customHeight="1">
      <c r="A136" s="753" t="s">
        <v>756</v>
      </c>
      <c r="B136" s="759" t="s">
        <v>1100</v>
      </c>
      <c r="C136" s="776"/>
      <c r="D136" s="774"/>
      <c r="E136" s="772"/>
      <c r="F136" s="770"/>
      <c r="G136" s="777"/>
      <c r="H136" s="774"/>
      <c r="I136" s="772"/>
      <c r="J136" s="770"/>
      <c r="K136" s="777"/>
      <c r="L136" s="774"/>
      <c r="M136" s="772"/>
      <c r="N136" s="770"/>
    </row>
    <row r="137" spans="1:14" s="217" customFormat="1" ht="18" customHeight="1">
      <c r="A137" s="753" t="s">
        <v>757</v>
      </c>
      <c r="B137" s="756" t="s">
        <v>1106</v>
      </c>
      <c r="C137" s="776"/>
      <c r="D137" s="774"/>
      <c r="E137" s="772"/>
      <c r="F137" s="770"/>
      <c r="G137" s="777"/>
      <c r="H137" s="774"/>
      <c r="I137" s="772"/>
      <c r="J137" s="770"/>
      <c r="K137" s="777"/>
      <c r="L137" s="774"/>
      <c r="M137" s="772"/>
      <c r="N137" s="770"/>
    </row>
    <row r="138" spans="1:14" s="217" customFormat="1" ht="18" customHeight="1">
      <c r="A138" s="753" t="s">
        <v>759</v>
      </c>
      <c r="B138" s="759" t="s">
        <v>649</v>
      </c>
      <c r="C138" s="776"/>
      <c r="D138" s="774"/>
      <c r="E138" s="772"/>
      <c r="F138" s="770"/>
      <c r="G138" s="777"/>
      <c r="H138" s="774"/>
      <c r="I138" s="772"/>
      <c r="J138" s="770"/>
      <c r="K138" s="777"/>
      <c r="L138" s="774"/>
      <c r="M138" s="772"/>
      <c r="N138" s="770"/>
    </row>
    <row r="139" spans="1:14" s="217" customFormat="1" ht="18" customHeight="1">
      <c r="A139" s="753" t="s">
        <v>760</v>
      </c>
      <c r="B139" s="756" t="s">
        <v>1105</v>
      </c>
      <c r="C139" s="776"/>
      <c r="D139" s="774"/>
      <c r="E139" s="772"/>
      <c r="F139" s="770"/>
      <c r="G139" s="777"/>
      <c r="H139" s="774"/>
      <c r="I139" s="772"/>
      <c r="J139" s="770"/>
      <c r="K139" s="777"/>
      <c r="L139" s="774"/>
      <c r="M139" s="772"/>
      <c r="N139" s="770"/>
    </row>
    <row r="140" spans="1:14" s="217" customFormat="1" ht="18" customHeight="1" thickBot="1">
      <c r="A140" s="760"/>
      <c r="B140" s="761" t="s">
        <v>657</v>
      </c>
      <c r="C140" s="778"/>
      <c r="D140" s="779"/>
      <c r="E140" s="780"/>
      <c r="F140" s="781"/>
      <c r="G140" s="782"/>
      <c r="H140" s="779"/>
      <c r="I140" s="780"/>
      <c r="J140" s="781"/>
      <c r="K140" s="782"/>
      <c r="L140" s="779"/>
      <c r="M140" s="780"/>
      <c r="N140" s="781"/>
    </row>
    <row r="141" spans="1:14" s="217" customFormat="1">
      <c r="A141" s="284"/>
      <c r="B141" s="285"/>
      <c r="C141" s="286"/>
      <c r="D141" s="286"/>
      <c r="G141" s="286"/>
      <c r="H141" s="286"/>
      <c r="K141" s="286"/>
      <c r="L141" s="286"/>
    </row>
    <row r="142" spans="1:14" s="217" customFormat="1">
      <c r="A142" s="287"/>
      <c r="B142" s="285"/>
      <c r="C142" s="286"/>
      <c r="D142" s="286"/>
      <c r="G142" s="286"/>
      <c r="H142" s="286"/>
      <c r="K142" s="286"/>
      <c r="L142" s="286"/>
    </row>
    <row r="143" spans="1:14" s="217" customFormat="1">
      <c r="A143" s="284"/>
      <c r="B143" s="285"/>
      <c r="C143" s="286"/>
      <c r="D143" s="286"/>
      <c r="G143" s="286"/>
      <c r="H143" s="286"/>
      <c r="K143" s="286"/>
      <c r="L143" s="286"/>
    </row>
    <row r="144" spans="1:14" s="217" customFormat="1">
      <c r="A144" s="284"/>
      <c r="B144" s="285"/>
      <c r="C144" s="286"/>
      <c r="D144" s="286"/>
      <c r="G144" s="286"/>
      <c r="H144" s="286"/>
      <c r="K144" s="286"/>
      <c r="L144" s="286"/>
    </row>
    <row r="145" spans="1:12" s="217" customFormat="1">
      <c r="A145" s="284"/>
      <c r="B145" s="285"/>
      <c r="C145" s="286"/>
      <c r="D145" s="286"/>
      <c r="G145" s="286"/>
      <c r="H145" s="286"/>
      <c r="K145" s="286"/>
      <c r="L145" s="286"/>
    </row>
    <row r="146" spans="1:12" s="217" customFormat="1">
      <c r="A146" s="284"/>
      <c r="B146" s="285"/>
      <c r="C146" s="286"/>
      <c r="D146" s="286"/>
      <c r="G146" s="286"/>
      <c r="H146" s="286"/>
      <c r="K146" s="286"/>
      <c r="L146" s="286"/>
    </row>
    <row r="147" spans="1:12" s="217" customFormat="1">
      <c r="A147" s="284"/>
      <c r="B147" s="285"/>
      <c r="C147" s="286"/>
      <c r="D147" s="286"/>
      <c r="G147" s="286"/>
      <c r="H147" s="286"/>
      <c r="K147" s="286"/>
      <c r="L147" s="286"/>
    </row>
    <row r="148" spans="1:12" s="217" customFormat="1">
      <c r="A148" s="284"/>
      <c r="B148" s="285"/>
      <c r="C148" s="286"/>
      <c r="D148" s="286"/>
      <c r="G148" s="286"/>
      <c r="H148" s="286"/>
      <c r="K148" s="286"/>
      <c r="L148" s="286"/>
    </row>
    <row r="149" spans="1:12" s="217" customFormat="1">
      <c r="A149" s="284"/>
      <c r="B149" s="285"/>
      <c r="C149" s="286"/>
      <c r="D149" s="286"/>
      <c r="G149" s="286"/>
      <c r="H149" s="286"/>
      <c r="K149" s="286"/>
      <c r="L149" s="286"/>
    </row>
    <row r="150" spans="1:12" s="217" customFormat="1">
      <c r="A150" s="284"/>
      <c r="B150" s="285"/>
      <c r="C150" s="286"/>
      <c r="D150" s="286"/>
      <c r="G150" s="286"/>
      <c r="H150" s="286"/>
      <c r="K150" s="286"/>
      <c r="L150" s="286"/>
    </row>
    <row r="151" spans="1:12" s="217" customFormat="1">
      <c r="A151" s="284"/>
      <c r="B151" s="285"/>
      <c r="C151" s="286"/>
      <c r="D151" s="286"/>
      <c r="G151" s="286"/>
      <c r="H151" s="286"/>
      <c r="K151" s="286"/>
      <c r="L151" s="286"/>
    </row>
    <row r="152" spans="1:12" s="217" customFormat="1">
      <c r="A152" s="284"/>
      <c r="B152" s="285"/>
      <c r="C152" s="286"/>
      <c r="D152" s="286"/>
      <c r="G152" s="286"/>
      <c r="H152" s="286"/>
      <c r="K152" s="286"/>
      <c r="L152" s="286"/>
    </row>
    <row r="153" spans="1:12" s="217" customFormat="1">
      <c r="A153" s="284"/>
      <c r="B153" s="285"/>
      <c r="C153" s="286"/>
      <c r="D153" s="286"/>
      <c r="G153" s="286"/>
      <c r="H153" s="286"/>
      <c r="K153" s="286"/>
      <c r="L153" s="286"/>
    </row>
    <row r="154" spans="1:12" s="217" customFormat="1">
      <c r="A154" s="284"/>
      <c r="B154" s="285"/>
      <c r="C154" s="286"/>
      <c r="D154" s="286"/>
      <c r="G154" s="286"/>
      <c r="H154" s="286"/>
      <c r="K154" s="286"/>
      <c r="L154" s="286"/>
    </row>
  </sheetData>
  <sheetProtection algorithmName="SHA-512" hashValue="50KZnjXwc8qWOKG6p7z/mdBcnhPiRcy+1C3y9nYwnT4Xs9RUyN8QfrhheJkA2r+/77rLGL/052QTnRrKUEWi9A==" saltValue="0FkRjTveYStJyrZ6kUvr9w==" spinCount="100000" sheet="1" objects="1"/>
  <mergeCells count="9">
    <mergeCell ref="L1:N1"/>
    <mergeCell ref="K2:N2"/>
    <mergeCell ref="K7:N7"/>
    <mergeCell ref="A4:F4"/>
    <mergeCell ref="A5:F5"/>
    <mergeCell ref="A7:A8"/>
    <mergeCell ref="B7:B8"/>
    <mergeCell ref="C7:F7"/>
    <mergeCell ref="G7:J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 alignWithMargins="0"/>
  <rowBreaks count="2" manualBreakCount="2">
    <brk id="50" max="13" man="1"/>
    <brk id="105" max="1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6">
    <pageSetUpPr fitToPage="1"/>
  </sheetPr>
  <dimension ref="A1:O91"/>
  <sheetViews>
    <sheetView workbookViewId="0">
      <pane xSplit="2" ySplit="5" topLeftCell="N6" activePane="bottomRight" state="frozen"/>
      <selection activeCell="B6" sqref="B6"/>
      <selection pane="topRight" activeCell="B6" sqref="B6"/>
      <selection pane="bottomLeft" activeCell="B6" sqref="B6"/>
      <selection pane="bottomRight" activeCell="A2" sqref="A2:O2"/>
    </sheetView>
  </sheetViews>
  <sheetFormatPr defaultColWidth="9.140625" defaultRowHeight="15"/>
  <cols>
    <col min="1" max="1" width="6.5703125" style="132" customWidth="1"/>
    <col min="2" max="2" width="60.140625" style="134" customWidth="1"/>
    <col min="3" max="3" width="18.7109375" style="134" customWidth="1"/>
    <col min="4" max="4" width="17.28515625" style="132" customWidth="1"/>
    <col min="5" max="5" width="16.42578125" style="132" customWidth="1"/>
    <col min="6" max="6" width="17" style="132" customWidth="1"/>
    <col min="7" max="7" width="18" style="132" customWidth="1"/>
    <col min="8" max="8" width="17.7109375" style="132" customWidth="1"/>
    <col min="9" max="9" width="17.140625" style="132" customWidth="1"/>
    <col min="10" max="10" width="17.5703125" style="132" customWidth="1"/>
    <col min="11" max="11" width="17.7109375" style="132" customWidth="1"/>
    <col min="12" max="15" width="18.140625" style="132" customWidth="1"/>
    <col min="16" max="16384" width="9.140625" style="132"/>
  </cols>
  <sheetData>
    <row r="1" spans="1:15">
      <c r="A1" s="1051" t="s">
        <v>1161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</row>
    <row r="2" spans="1:15">
      <c r="A2" s="1053" t="s">
        <v>555</v>
      </c>
      <c r="B2" s="1053"/>
      <c r="C2" s="1053"/>
      <c r="D2" s="1053"/>
      <c r="E2" s="1053"/>
      <c r="F2" s="1053"/>
      <c r="G2" s="1053"/>
      <c r="H2" s="1053"/>
      <c r="I2" s="1053"/>
      <c r="J2" s="1053"/>
      <c r="K2" s="1053"/>
      <c r="L2" s="1053"/>
      <c r="M2" s="1053"/>
      <c r="N2" s="1053"/>
      <c r="O2" s="1053"/>
    </row>
    <row r="3" spans="1:15">
      <c r="A3" s="1049" t="s">
        <v>3</v>
      </c>
      <c r="B3" s="1052" t="s">
        <v>556</v>
      </c>
      <c r="C3" s="1052" t="s">
        <v>560</v>
      </c>
      <c r="D3" s="1050" t="s">
        <v>557</v>
      </c>
      <c r="E3" s="1050"/>
      <c r="F3" s="1050"/>
      <c r="G3" s="1050"/>
      <c r="H3" s="1050" t="s">
        <v>558</v>
      </c>
      <c r="I3" s="1050"/>
      <c r="J3" s="1050"/>
      <c r="K3" s="1050"/>
      <c r="L3" s="1050" t="s">
        <v>559</v>
      </c>
      <c r="M3" s="1050"/>
      <c r="N3" s="1050"/>
      <c r="O3" s="1050"/>
    </row>
    <row r="4" spans="1:15">
      <c r="A4" s="1049"/>
      <c r="B4" s="1052"/>
      <c r="C4" s="1052"/>
      <c r="D4" s="1049" t="s">
        <v>132</v>
      </c>
      <c r="E4" s="1049"/>
      <c r="F4" s="1049" t="s">
        <v>258</v>
      </c>
      <c r="G4" s="1049"/>
      <c r="H4" s="1049" t="s">
        <v>132</v>
      </c>
      <c r="I4" s="1049"/>
      <c r="J4" s="1049" t="s">
        <v>258</v>
      </c>
      <c r="K4" s="1049"/>
      <c r="L4" s="1049" t="s">
        <v>132</v>
      </c>
      <c r="M4" s="1049"/>
      <c r="N4" s="1049" t="s">
        <v>258</v>
      </c>
      <c r="O4" s="1049"/>
    </row>
    <row r="5" spans="1:15" s="134" customFormat="1" ht="30">
      <c r="A5" s="1049"/>
      <c r="B5" s="1052"/>
      <c r="C5" s="1052"/>
      <c r="D5" s="749" t="str">
        <f>"1 полугодие "&amp;'Таб.2 Пр.5 Справочник'!B8&amp;" года"</f>
        <v>1 полугодие  года</v>
      </c>
      <c r="E5" s="749" t="str">
        <f>"2 полугодие "&amp;'Таб.2 Пр.5 Справочник'!B8&amp;" года"</f>
        <v>2 полугодие  года</v>
      </c>
      <c r="F5" s="749" t="str">
        <f>"1 полугодие "&amp;'Таб.2 Пр.5 Справочник'!B8&amp;" года"</f>
        <v>1 полугодие  года</v>
      </c>
      <c r="G5" s="749" t="str">
        <f>"2 полугодие "&amp;'Таб.2 Пр.5 Справочник'!B8&amp;" года"</f>
        <v>2 полугодие  года</v>
      </c>
      <c r="H5" s="749" t="str">
        <f>"1 полугодие "&amp;'Таб.2 Пр.5 Справочник'!B8&amp;" года"</f>
        <v>1 полугодие  года</v>
      </c>
      <c r="I5" s="749" t="str">
        <f>"2 полугодие "&amp;'Таб.2 Пр.5 Справочник'!B8&amp;" года"</f>
        <v>2 полугодие  года</v>
      </c>
      <c r="J5" s="749" t="str">
        <f>"1 полугодие "&amp;'Таб.2 Пр.5 Справочник'!B8&amp;" года"</f>
        <v>1 полугодие  года</v>
      </c>
      <c r="K5" s="749" t="str">
        <f>"2 полугодие "&amp;'Таб.2 Пр.5 Справочник'!B8&amp;" года"</f>
        <v>2 полугодие  года</v>
      </c>
      <c r="L5" s="749" t="str">
        <f>"1 полугодие "&amp;'Таб.2 Пр.5 Справочник'!B8&amp;" года"</f>
        <v>1 полугодие  года</v>
      </c>
      <c r="M5" s="749" t="str">
        <f>"2 полугодие "&amp;'Таб.2 Пр.5 Справочник'!B8&amp;" года"</f>
        <v>2 полугодие  года</v>
      </c>
      <c r="N5" s="749" t="str">
        <f>"1 полугодие "&amp;'Таб.2 Пр.5 Справочник'!B8&amp;" года"</f>
        <v>1 полугодие  года</v>
      </c>
      <c r="O5" s="749" t="str">
        <f>"2 полугодие "&amp;'Таб.2 Пр.5 Справочник'!B8&amp;" года"</f>
        <v>2 полугодие  года</v>
      </c>
    </row>
    <row r="6" spans="1:15">
      <c r="A6" s="748">
        <v>1</v>
      </c>
      <c r="B6" s="815" t="s">
        <v>1120</v>
      </c>
      <c r="C6" s="135"/>
      <c r="D6" s="136"/>
      <c r="E6" s="136"/>
      <c r="F6" s="136"/>
      <c r="G6" s="136"/>
      <c r="H6" s="136"/>
      <c r="I6" s="136"/>
      <c r="J6" s="136"/>
      <c r="K6" s="136"/>
      <c r="L6" s="133">
        <f>D6-H6</f>
        <v>0</v>
      </c>
      <c r="M6" s="133">
        <f>E6-I6</f>
        <v>0</v>
      </c>
      <c r="N6" s="133">
        <f>F6-J6</f>
        <v>0</v>
      </c>
      <c r="O6" s="133">
        <f>G6-K6</f>
        <v>0</v>
      </c>
    </row>
    <row r="7" spans="1:15">
      <c r="A7" s="748">
        <v>2</v>
      </c>
      <c r="B7" s="815" t="s">
        <v>1121</v>
      </c>
      <c r="C7" s="135"/>
      <c r="D7" s="136"/>
      <c r="E7" s="136"/>
      <c r="F7" s="136"/>
      <c r="G7" s="136"/>
      <c r="H7" s="136"/>
      <c r="I7" s="136"/>
      <c r="J7" s="136"/>
      <c r="K7" s="136"/>
      <c r="L7" s="133">
        <f t="shared" ref="L7:L32" si="0">D7-H7</f>
        <v>0</v>
      </c>
      <c r="M7" s="133">
        <f t="shared" ref="M7:M32" si="1">E7-I7</f>
        <v>0</v>
      </c>
      <c r="N7" s="133">
        <f t="shared" ref="N7:N32" si="2">F7-J7</f>
        <v>0</v>
      </c>
      <c r="O7" s="133">
        <f t="shared" ref="O7:O32" si="3">G7-K7</f>
        <v>0</v>
      </c>
    </row>
    <row r="8" spans="1:15">
      <c r="A8" s="748">
        <v>3</v>
      </c>
      <c r="B8" s="815" t="s">
        <v>1122</v>
      </c>
      <c r="C8" s="135"/>
      <c r="D8" s="136"/>
      <c r="E8" s="136"/>
      <c r="F8" s="136"/>
      <c r="G8" s="136"/>
      <c r="H8" s="136"/>
      <c r="I8" s="136"/>
      <c r="J8" s="136"/>
      <c r="K8" s="136"/>
      <c r="L8" s="133">
        <f t="shared" si="0"/>
        <v>0</v>
      </c>
      <c r="M8" s="133">
        <f t="shared" si="1"/>
        <v>0</v>
      </c>
      <c r="N8" s="133">
        <f t="shared" si="2"/>
        <v>0</v>
      </c>
      <c r="O8" s="133">
        <f t="shared" si="3"/>
        <v>0</v>
      </c>
    </row>
    <row r="9" spans="1:15">
      <c r="A9" s="748">
        <v>4</v>
      </c>
      <c r="B9" s="815" t="s">
        <v>1123</v>
      </c>
      <c r="C9" s="135"/>
      <c r="D9" s="136"/>
      <c r="E9" s="136"/>
      <c r="F9" s="136"/>
      <c r="G9" s="136"/>
      <c r="H9" s="136"/>
      <c r="I9" s="136"/>
      <c r="J9" s="136"/>
      <c r="K9" s="136"/>
      <c r="L9" s="133">
        <f t="shared" si="0"/>
        <v>0</v>
      </c>
      <c r="M9" s="133">
        <f t="shared" si="1"/>
        <v>0</v>
      </c>
      <c r="N9" s="133">
        <f t="shared" si="2"/>
        <v>0</v>
      </c>
      <c r="O9" s="133">
        <f t="shared" si="3"/>
        <v>0</v>
      </c>
    </row>
    <row r="10" spans="1:15">
      <c r="A10" s="748">
        <v>5</v>
      </c>
      <c r="B10" s="815" t="s">
        <v>1124</v>
      </c>
      <c r="C10" s="135"/>
      <c r="D10" s="136"/>
      <c r="E10" s="136"/>
      <c r="F10" s="136"/>
      <c r="G10" s="136"/>
      <c r="H10" s="136"/>
      <c r="I10" s="136"/>
      <c r="J10" s="136"/>
      <c r="K10" s="136"/>
      <c r="L10" s="133">
        <f t="shared" si="0"/>
        <v>0</v>
      </c>
      <c r="M10" s="133">
        <f t="shared" si="1"/>
        <v>0</v>
      </c>
      <c r="N10" s="133">
        <f t="shared" si="2"/>
        <v>0</v>
      </c>
      <c r="O10" s="133">
        <f t="shared" si="3"/>
        <v>0</v>
      </c>
    </row>
    <row r="11" spans="1:15">
      <c r="A11" s="748">
        <v>6</v>
      </c>
      <c r="B11" s="815" t="s">
        <v>1125</v>
      </c>
      <c r="C11" s="135"/>
      <c r="D11" s="136"/>
      <c r="E11" s="136"/>
      <c r="F11" s="136"/>
      <c r="G11" s="136"/>
      <c r="H11" s="136"/>
      <c r="I11" s="136"/>
      <c r="J11" s="136"/>
      <c r="K11" s="136"/>
      <c r="L11" s="133">
        <f t="shared" si="0"/>
        <v>0</v>
      </c>
      <c r="M11" s="133">
        <f t="shared" si="1"/>
        <v>0</v>
      </c>
      <c r="N11" s="133">
        <f t="shared" si="2"/>
        <v>0</v>
      </c>
      <c r="O11" s="133">
        <f t="shared" si="3"/>
        <v>0</v>
      </c>
    </row>
    <row r="12" spans="1:15" ht="15" customHeight="1">
      <c r="A12" s="748">
        <v>7</v>
      </c>
      <c r="B12" s="815" t="s">
        <v>1126</v>
      </c>
      <c r="C12" s="135"/>
      <c r="D12" s="136"/>
      <c r="E12" s="136"/>
      <c r="F12" s="136"/>
      <c r="G12" s="136"/>
      <c r="H12" s="136"/>
      <c r="I12" s="136"/>
      <c r="J12" s="136"/>
      <c r="K12" s="136"/>
      <c r="L12" s="133">
        <f t="shared" si="0"/>
        <v>0</v>
      </c>
      <c r="M12" s="133">
        <f t="shared" si="1"/>
        <v>0</v>
      </c>
      <c r="N12" s="133">
        <f t="shared" si="2"/>
        <v>0</v>
      </c>
      <c r="O12" s="133">
        <f t="shared" si="3"/>
        <v>0</v>
      </c>
    </row>
    <row r="13" spans="1:15" ht="15" customHeight="1">
      <c r="A13" s="748">
        <v>8</v>
      </c>
      <c r="B13" s="815" t="s">
        <v>1127</v>
      </c>
      <c r="C13" s="135"/>
      <c r="D13" s="136"/>
      <c r="E13" s="136"/>
      <c r="F13" s="136"/>
      <c r="G13" s="136"/>
      <c r="H13" s="136"/>
      <c r="I13" s="136"/>
      <c r="J13" s="136"/>
      <c r="K13" s="136"/>
      <c r="L13" s="133">
        <f t="shared" si="0"/>
        <v>0</v>
      </c>
      <c r="M13" s="133">
        <f t="shared" si="1"/>
        <v>0</v>
      </c>
      <c r="N13" s="133">
        <f t="shared" si="2"/>
        <v>0</v>
      </c>
      <c r="O13" s="133">
        <f t="shared" si="3"/>
        <v>0</v>
      </c>
    </row>
    <row r="14" spans="1:15" ht="15" customHeight="1">
      <c r="A14" s="748">
        <v>9</v>
      </c>
      <c r="B14" s="815" t="s">
        <v>1128</v>
      </c>
      <c r="C14" s="135"/>
      <c r="D14" s="136"/>
      <c r="E14" s="136"/>
      <c r="F14" s="136"/>
      <c r="G14" s="136"/>
      <c r="H14" s="136"/>
      <c r="I14" s="136"/>
      <c r="J14" s="136"/>
      <c r="K14" s="136"/>
      <c r="L14" s="133">
        <f t="shared" si="0"/>
        <v>0</v>
      </c>
      <c r="M14" s="133">
        <f t="shared" si="1"/>
        <v>0</v>
      </c>
      <c r="N14" s="133">
        <f t="shared" si="2"/>
        <v>0</v>
      </c>
      <c r="O14" s="133">
        <f t="shared" si="3"/>
        <v>0</v>
      </c>
    </row>
    <row r="15" spans="1:15" ht="15" customHeight="1">
      <c r="A15" s="748">
        <v>10</v>
      </c>
      <c r="B15" s="815" t="s">
        <v>1129</v>
      </c>
      <c r="C15" s="135"/>
      <c r="D15" s="136"/>
      <c r="E15" s="136"/>
      <c r="F15" s="136"/>
      <c r="G15" s="136"/>
      <c r="H15" s="136"/>
      <c r="I15" s="136"/>
      <c r="J15" s="136"/>
      <c r="K15" s="136"/>
      <c r="L15" s="133">
        <f t="shared" si="0"/>
        <v>0</v>
      </c>
      <c r="M15" s="133">
        <f t="shared" si="1"/>
        <v>0</v>
      </c>
      <c r="N15" s="133">
        <f t="shared" si="2"/>
        <v>0</v>
      </c>
      <c r="O15" s="133">
        <f t="shared" si="3"/>
        <v>0</v>
      </c>
    </row>
    <row r="16" spans="1:15">
      <c r="A16" s="748">
        <v>11</v>
      </c>
      <c r="B16" s="815" t="s">
        <v>1130</v>
      </c>
      <c r="C16" s="135"/>
      <c r="D16" s="136"/>
      <c r="E16" s="136"/>
      <c r="F16" s="136"/>
      <c r="G16" s="136"/>
      <c r="H16" s="136"/>
      <c r="I16" s="136"/>
      <c r="J16" s="136"/>
      <c r="K16" s="136"/>
      <c r="L16" s="133">
        <f t="shared" si="0"/>
        <v>0</v>
      </c>
      <c r="M16" s="133">
        <f t="shared" si="1"/>
        <v>0</v>
      </c>
      <c r="N16" s="133">
        <f t="shared" si="2"/>
        <v>0</v>
      </c>
      <c r="O16" s="133">
        <f t="shared" si="3"/>
        <v>0</v>
      </c>
    </row>
    <row r="17" spans="1:15">
      <c r="A17" s="748">
        <v>12</v>
      </c>
      <c r="B17" s="815" t="s">
        <v>1131</v>
      </c>
      <c r="C17" s="135"/>
      <c r="D17" s="136"/>
      <c r="E17" s="136"/>
      <c r="F17" s="136"/>
      <c r="G17" s="136"/>
      <c r="H17" s="136"/>
      <c r="I17" s="136"/>
      <c r="J17" s="136"/>
      <c r="K17" s="136"/>
      <c r="L17" s="133">
        <f t="shared" si="0"/>
        <v>0</v>
      </c>
      <c r="M17" s="133">
        <f t="shared" si="1"/>
        <v>0</v>
      </c>
      <c r="N17" s="133">
        <f t="shared" si="2"/>
        <v>0</v>
      </c>
      <c r="O17" s="133">
        <f t="shared" si="3"/>
        <v>0</v>
      </c>
    </row>
    <row r="18" spans="1:15" ht="15" customHeight="1">
      <c r="A18" s="748">
        <v>13</v>
      </c>
      <c r="B18" s="815" t="s">
        <v>1132</v>
      </c>
      <c r="C18" s="135"/>
      <c r="D18" s="136"/>
      <c r="E18" s="136"/>
      <c r="F18" s="136"/>
      <c r="G18" s="136"/>
      <c r="H18" s="136"/>
      <c r="I18" s="136"/>
      <c r="J18" s="136"/>
      <c r="K18" s="136"/>
      <c r="L18" s="133">
        <f t="shared" si="0"/>
        <v>0</v>
      </c>
      <c r="M18" s="133">
        <f t="shared" si="1"/>
        <v>0</v>
      </c>
      <c r="N18" s="133">
        <f t="shared" si="2"/>
        <v>0</v>
      </c>
      <c r="O18" s="133">
        <f t="shared" si="3"/>
        <v>0</v>
      </c>
    </row>
    <row r="19" spans="1:15" ht="15" customHeight="1">
      <c r="A19" s="748">
        <v>14</v>
      </c>
      <c r="B19" s="815" t="s">
        <v>1133</v>
      </c>
      <c r="C19" s="135"/>
      <c r="D19" s="136"/>
      <c r="E19" s="136"/>
      <c r="F19" s="136"/>
      <c r="G19" s="136"/>
      <c r="H19" s="136"/>
      <c r="I19" s="136"/>
      <c r="J19" s="136"/>
      <c r="K19" s="136"/>
      <c r="L19" s="133">
        <f t="shared" si="0"/>
        <v>0</v>
      </c>
      <c r="M19" s="133">
        <f t="shared" si="1"/>
        <v>0</v>
      </c>
      <c r="N19" s="133">
        <f t="shared" si="2"/>
        <v>0</v>
      </c>
      <c r="O19" s="133">
        <f t="shared" si="3"/>
        <v>0</v>
      </c>
    </row>
    <row r="20" spans="1:15">
      <c r="A20" s="748">
        <v>15</v>
      </c>
      <c r="B20" s="815" t="s">
        <v>1134</v>
      </c>
      <c r="C20" s="135"/>
      <c r="D20" s="136"/>
      <c r="E20" s="136"/>
      <c r="F20" s="136"/>
      <c r="G20" s="136"/>
      <c r="H20" s="136"/>
      <c r="I20" s="136"/>
      <c r="J20" s="136"/>
      <c r="K20" s="136"/>
      <c r="L20" s="133">
        <f t="shared" si="0"/>
        <v>0</v>
      </c>
      <c r="M20" s="133">
        <f t="shared" si="1"/>
        <v>0</v>
      </c>
      <c r="N20" s="133">
        <f t="shared" si="2"/>
        <v>0</v>
      </c>
      <c r="O20" s="133">
        <f t="shared" si="3"/>
        <v>0</v>
      </c>
    </row>
    <row r="21" spans="1:15" ht="15" customHeight="1">
      <c r="A21" s="748">
        <v>16</v>
      </c>
      <c r="B21" s="815" t="s">
        <v>1135</v>
      </c>
      <c r="C21" s="135"/>
      <c r="D21" s="136"/>
      <c r="E21" s="136"/>
      <c r="F21" s="136"/>
      <c r="G21" s="136"/>
      <c r="H21" s="136"/>
      <c r="I21" s="136"/>
      <c r="J21" s="136"/>
      <c r="K21" s="136"/>
      <c r="L21" s="133">
        <f t="shared" si="0"/>
        <v>0</v>
      </c>
      <c r="M21" s="133">
        <f t="shared" si="1"/>
        <v>0</v>
      </c>
      <c r="N21" s="133">
        <f t="shared" si="2"/>
        <v>0</v>
      </c>
      <c r="O21" s="133">
        <f t="shared" si="3"/>
        <v>0</v>
      </c>
    </row>
    <row r="22" spans="1:15" ht="15" customHeight="1">
      <c r="A22" s="748">
        <v>17</v>
      </c>
      <c r="B22" s="815" t="s">
        <v>1136</v>
      </c>
      <c r="C22" s="135"/>
      <c r="D22" s="136"/>
      <c r="E22" s="136"/>
      <c r="F22" s="136"/>
      <c r="G22" s="136"/>
      <c r="H22" s="136"/>
      <c r="I22" s="136"/>
      <c r="J22" s="136"/>
      <c r="K22" s="136"/>
      <c r="L22" s="133">
        <f t="shared" si="0"/>
        <v>0</v>
      </c>
      <c r="M22" s="133">
        <f t="shared" si="1"/>
        <v>0</v>
      </c>
      <c r="N22" s="133">
        <f t="shared" si="2"/>
        <v>0</v>
      </c>
      <c r="O22" s="133">
        <f t="shared" si="3"/>
        <v>0</v>
      </c>
    </row>
    <row r="23" spans="1:15">
      <c r="A23" s="748">
        <v>18</v>
      </c>
      <c r="B23" s="815" t="s">
        <v>1137</v>
      </c>
      <c r="C23" s="135"/>
      <c r="D23" s="136"/>
      <c r="E23" s="136"/>
      <c r="F23" s="136"/>
      <c r="G23" s="136"/>
      <c r="H23" s="136"/>
      <c r="I23" s="136"/>
      <c r="J23" s="136"/>
      <c r="K23" s="136"/>
      <c r="L23" s="133">
        <f t="shared" si="0"/>
        <v>0</v>
      </c>
      <c r="M23" s="133">
        <f t="shared" si="1"/>
        <v>0</v>
      </c>
      <c r="N23" s="133">
        <f t="shared" si="2"/>
        <v>0</v>
      </c>
      <c r="O23" s="133">
        <f t="shared" si="3"/>
        <v>0</v>
      </c>
    </row>
    <row r="24" spans="1:15">
      <c r="A24" s="748">
        <v>19</v>
      </c>
      <c r="B24" s="815" t="s">
        <v>1138</v>
      </c>
      <c r="C24" s="135"/>
      <c r="D24" s="136"/>
      <c r="E24" s="136"/>
      <c r="F24" s="136"/>
      <c r="G24" s="136"/>
      <c r="H24" s="136"/>
      <c r="I24" s="136"/>
      <c r="J24" s="136"/>
      <c r="K24" s="136"/>
      <c r="L24" s="133">
        <f t="shared" si="0"/>
        <v>0</v>
      </c>
      <c r="M24" s="133">
        <f t="shared" si="1"/>
        <v>0</v>
      </c>
      <c r="N24" s="133">
        <f t="shared" si="2"/>
        <v>0</v>
      </c>
      <c r="O24" s="133">
        <f t="shared" si="3"/>
        <v>0</v>
      </c>
    </row>
    <row r="25" spans="1:15" ht="15" customHeight="1">
      <c r="A25" s="748">
        <v>20</v>
      </c>
      <c r="B25" s="815" t="s">
        <v>1139</v>
      </c>
      <c r="C25" s="135"/>
      <c r="D25" s="136"/>
      <c r="E25" s="136"/>
      <c r="F25" s="136"/>
      <c r="G25" s="136"/>
      <c r="H25" s="136"/>
      <c r="I25" s="136"/>
      <c r="J25" s="136"/>
      <c r="K25" s="136"/>
      <c r="L25" s="133">
        <f t="shared" si="0"/>
        <v>0</v>
      </c>
      <c r="M25" s="133">
        <f t="shared" si="1"/>
        <v>0</v>
      </c>
      <c r="N25" s="133">
        <f t="shared" si="2"/>
        <v>0</v>
      </c>
      <c r="O25" s="133">
        <f t="shared" si="3"/>
        <v>0</v>
      </c>
    </row>
    <row r="26" spans="1:15" ht="15" customHeight="1">
      <c r="A26" s="748">
        <v>21</v>
      </c>
      <c r="B26" s="815" t="s">
        <v>1140</v>
      </c>
      <c r="C26" s="135"/>
      <c r="D26" s="136"/>
      <c r="E26" s="136"/>
      <c r="F26" s="136"/>
      <c r="G26" s="136"/>
      <c r="H26" s="136"/>
      <c r="I26" s="136"/>
      <c r="J26" s="136"/>
      <c r="K26" s="136"/>
      <c r="L26" s="133">
        <f t="shared" si="0"/>
        <v>0</v>
      </c>
      <c r="M26" s="133">
        <f t="shared" si="1"/>
        <v>0</v>
      </c>
      <c r="N26" s="133">
        <f t="shared" si="2"/>
        <v>0</v>
      </c>
      <c r="O26" s="133">
        <f t="shared" si="3"/>
        <v>0</v>
      </c>
    </row>
    <row r="27" spans="1:15" ht="15" customHeight="1">
      <c r="A27" s="748">
        <v>22</v>
      </c>
      <c r="B27" s="815" t="s">
        <v>1141</v>
      </c>
      <c r="C27" s="135"/>
      <c r="D27" s="136"/>
      <c r="E27" s="136"/>
      <c r="F27" s="136"/>
      <c r="G27" s="136"/>
      <c r="H27" s="136"/>
      <c r="I27" s="136"/>
      <c r="J27" s="136"/>
      <c r="K27" s="136"/>
      <c r="L27" s="133">
        <f t="shared" si="0"/>
        <v>0</v>
      </c>
      <c r="M27" s="133">
        <f t="shared" si="1"/>
        <v>0</v>
      </c>
      <c r="N27" s="133">
        <f t="shared" si="2"/>
        <v>0</v>
      </c>
      <c r="O27" s="133">
        <f t="shared" si="3"/>
        <v>0</v>
      </c>
    </row>
    <row r="28" spans="1:15">
      <c r="A28" s="748">
        <v>23</v>
      </c>
      <c r="B28" s="815" t="s">
        <v>1142</v>
      </c>
      <c r="C28" s="135"/>
      <c r="D28" s="136"/>
      <c r="E28" s="136"/>
      <c r="F28" s="136"/>
      <c r="G28" s="136"/>
      <c r="H28" s="136"/>
      <c r="I28" s="136"/>
      <c r="J28" s="136"/>
      <c r="K28" s="136"/>
      <c r="L28" s="133">
        <f t="shared" si="0"/>
        <v>0</v>
      </c>
      <c r="M28" s="133">
        <f t="shared" si="1"/>
        <v>0</v>
      </c>
      <c r="N28" s="133">
        <f t="shared" si="2"/>
        <v>0</v>
      </c>
      <c r="O28" s="133">
        <f t="shared" si="3"/>
        <v>0</v>
      </c>
    </row>
    <row r="29" spans="1:15">
      <c r="A29" s="748">
        <v>24</v>
      </c>
      <c r="B29" s="815" t="s">
        <v>1143</v>
      </c>
      <c r="C29" s="135"/>
      <c r="D29" s="136"/>
      <c r="E29" s="136"/>
      <c r="F29" s="136"/>
      <c r="G29" s="136"/>
      <c r="H29" s="136"/>
      <c r="I29" s="136"/>
      <c r="J29" s="136"/>
      <c r="K29" s="136"/>
      <c r="L29" s="133">
        <f t="shared" si="0"/>
        <v>0</v>
      </c>
      <c r="M29" s="133">
        <f t="shared" si="1"/>
        <v>0</v>
      </c>
      <c r="N29" s="133">
        <f t="shared" si="2"/>
        <v>0</v>
      </c>
      <c r="O29" s="133">
        <f t="shared" si="3"/>
        <v>0</v>
      </c>
    </row>
    <row r="30" spans="1:15">
      <c r="A30" s="748">
        <v>25</v>
      </c>
      <c r="B30" s="815" t="s">
        <v>1144</v>
      </c>
      <c r="C30" s="135"/>
      <c r="D30" s="136"/>
      <c r="E30" s="136"/>
      <c r="F30" s="136"/>
      <c r="G30" s="136"/>
      <c r="H30" s="136"/>
      <c r="I30" s="136"/>
      <c r="J30" s="136"/>
      <c r="K30" s="136"/>
      <c r="L30" s="133">
        <f t="shared" si="0"/>
        <v>0</v>
      </c>
      <c r="M30" s="133">
        <f t="shared" si="1"/>
        <v>0</v>
      </c>
      <c r="N30" s="133">
        <f t="shared" si="2"/>
        <v>0</v>
      </c>
      <c r="O30" s="133">
        <f t="shared" si="3"/>
        <v>0</v>
      </c>
    </row>
    <row r="31" spans="1:15">
      <c r="A31" s="748">
        <v>26</v>
      </c>
      <c r="B31" s="815" t="s">
        <v>1145</v>
      </c>
      <c r="C31" s="135"/>
      <c r="D31" s="136"/>
      <c r="E31" s="136"/>
      <c r="F31" s="136"/>
      <c r="G31" s="136"/>
      <c r="H31" s="136"/>
      <c r="I31" s="136"/>
      <c r="J31" s="136"/>
      <c r="K31" s="136"/>
      <c r="L31" s="133">
        <f t="shared" si="0"/>
        <v>0</v>
      </c>
      <c r="M31" s="133">
        <f t="shared" si="1"/>
        <v>0</v>
      </c>
      <c r="N31" s="133">
        <f t="shared" si="2"/>
        <v>0</v>
      </c>
      <c r="O31" s="133">
        <f t="shared" si="3"/>
        <v>0</v>
      </c>
    </row>
    <row r="32" spans="1:15">
      <c r="A32" s="748">
        <v>27</v>
      </c>
      <c r="B32" s="815" t="s">
        <v>1146</v>
      </c>
      <c r="C32" s="135"/>
      <c r="D32" s="136"/>
      <c r="E32" s="136"/>
      <c r="F32" s="136"/>
      <c r="G32" s="136"/>
      <c r="H32" s="136"/>
      <c r="I32" s="136"/>
      <c r="J32" s="136"/>
      <c r="K32" s="136"/>
      <c r="L32" s="133">
        <f t="shared" si="0"/>
        <v>0</v>
      </c>
      <c r="M32" s="133">
        <f t="shared" si="1"/>
        <v>0</v>
      </c>
      <c r="N32" s="133">
        <f t="shared" si="2"/>
        <v>0</v>
      </c>
      <c r="O32" s="133">
        <f t="shared" si="3"/>
        <v>0</v>
      </c>
    </row>
    <row r="33" spans="1:15">
      <c r="A33" s="137"/>
      <c r="B33" s="138"/>
      <c r="C33" s="138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</row>
    <row r="34" spans="1:15">
      <c r="A34" s="137"/>
      <c r="B34" s="138"/>
      <c r="C34" s="138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</row>
    <row r="35" spans="1:15">
      <c r="A35" s="137"/>
      <c r="B35" s="138"/>
      <c r="C35" s="138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  <row r="36" spans="1:15">
      <c r="A36" s="137"/>
      <c r="B36" s="138"/>
      <c r="C36" s="138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pans="1:15">
      <c r="A37" s="137"/>
      <c r="B37" s="138"/>
      <c r="C37" s="138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</row>
    <row r="38" spans="1:15">
      <c r="A38" s="137"/>
      <c r="B38" s="138"/>
      <c r="C38" s="138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pans="1:15">
      <c r="A39" s="137"/>
      <c r="B39" s="138"/>
      <c r="C39" s="138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spans="1:15">
      <c r="A40" s="137"/>
      <c r="B40" s="138"/>
      <c r="C40" s="138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  <row r="41" spans="1:15">
      <c r="A41" s="137"/>
      <c r="B41" s="138"/>
      <c r="C41" s="138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</row>
    <row r="42" spans="1:15">
      <c r="A42" s="137"/>
      <c r="B42" s="138"/>
      <c r="C42" s="138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</row>
    <row r="43" spans="1:15">
      <c r="A43" s="137"/>
      <c r="B43" s="138"/>
      <c r="C43" s="138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</row>
    <row r="44" spans="1:15">
      <c r="A44" s="137"/>
      <c r="B44" s="138"/>
      <c r="C44" s="138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</row>
    <row r="45" spans="1:15">
      <c r="A45" s="137"/>
      <c r="B45" s="138"/>
      <c r="C45" s="138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</row>
    <row r="46" spans="1:15">
      <c r="A46" s="137"/>
      <c r="B46" s="138"/>
      <c r="C46" s="138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</row>
    <row r="47" spans="1:15">
      <c r="A47" s="137"/>
      <c r="B47" s="138"/>
      <c r="C47" s="138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</row>
    <row r="48" spans="1:15">
      <c r="A48" s="137"/>
      <c r="B48" s="138"/>
      <c r="C48" s="138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</row>
    <row r="49" spans="1:15">
      <c r="A49" s="137"/>
      <c r="B49" s="138"/>
      <c r="C49" s="138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</row>
    <row r="50" spans="1:15">
      <c r="A50" s="137"/>
      <c r="B50" s="138"/>
      <c r="C50" s="138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</row>
    <row r="51" spans="1:15">
      <c r="A51" s="137"/>
      <c r="B51" s="138"/>
      <c r="C51" s="138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</row>
    <row r="52" spans="1:15">
      <c r="A52" s="137"/>
      <c r="B52" s="138"/>
      <c r="C52" s="138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</row>
    <row r="53" spans="1:15">
      <c r="A53" s="137"/>
      <c r="B53" s="138"/>
      <c r="C53" s="138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</row>
    <row r="54" spans="1:15">
      <c r="A54" s="137"/>
      <c r="B54" s="138"/>
      <c r="C54" s="138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</row>
    <row r="55" spans="1:15">
      <c r="A55" s="137"/>
      <c r="B55" s="138"/>
      <c r="C55" s="138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</row>
    <row r="56" spans="1:15">
      <c r="A56" s="137"/>
      <c r="B56" s="138"/>
      <c r="C56" s="138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</row>
    <row r="57" spans="1:15">
      <c r="A57" s="137"/>
      <c r="B57" s="138"/>
      <c r="C57" s="138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</row>
    <row r="58" spans="1:15">
      <c r="A58" s="137"/>
      <c r="B58" s="138"/>
      <c r="C58" s="138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</row>
    <row r="59" spans="1:15">
      <c r="A59" s="137"/>
      <c r="B59" s="138"/>
      <c r="C59" s="138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</row>
    <row r="60" spans="1:15">
      <c r="A60" s="137"/>
      <c r="B60" s="138"/>
      <c r="C60" s="138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  <row r="61" spans="1:15">
      <c r="A61" s="137"/>
      <c r="B61" s="138"/>
      <c r="C61" s="138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</row>
    <row r="62" spans="1:15">
      <c r="A62" s="137"/>
      <c r="B62" s="138"/>
      <c r="C62" s="138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5">
      <c r="A63" s="137"/>
      <c r="B63" s="138"/>
      <c r="C63" s="138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</row>
    <row r="64" spans="1:15">
      <c r="A64" s="137"/>
      <c r="B64" s="138"/>
      <c r="C64" s="138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</row>
    <row r="65" spans="1:15">
      <c r="A65" s="137"/>
      <c r="B65" s="138"/>
      <c r="C65" s="138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</row>
    <row r="66" spans="1:15">
      <c r="A66" s="137"/>
      <c r="B66" s="138"/>
      <c r="C66" s="138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</row>
    <row r="67" spans="1:15">
      <c r="A67" s="137"/>
      <c r="B67" s="138"/>
      <c r="C67" s="138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</row>
    <row r="68" spans="1:15">
      <c r="A68" s="137"/>
      <c r="B68" s="138"/>
      <c r="C68" s="138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</row>
    <row r="69" spans="1:15">
      <c r="A69" s="137"/>
      <c r="B69" s="138"/>
      <c r="C69" s="138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</row>
    <row r="70" spans="1:15">
      <c r="A70" s="137"/>
      <c r="B70" s="138"/>
      <c r="C70" s="138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</row>
    <row r="71" spans="1:15">
      <c r="A71" s="137"/>
      <c r="B71" s="138"/>
      <c r="C71" s="138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</row>
    <row r="72" spans="1:15">
      <c r="A72" s="137"/>
      <c r="B72" s="138"/>
      <c r="C72" s="138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</row>
    <row r="73" spans="1:15">
      <c r="A73" s="137"/>
      <c r="B73" s="138"/>
      <c r="C73" s="138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</row>
    <row r="74" spans="1:15">
      <c r="A74" s="137"/>
      <c r="B74" s="138"/>
      <c r="C74" s="138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</row>
    <row r="75" spans="1:15">
      <c r="A75" s="137"/>
      <c r="B75" s="138"/>
      <c r="C75" s="138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</row>
    <row r="76" spans="1:15">
      <c r="A76" s="137"/>
      <c r="B76" s="138"/>
      <c r="C76" s="138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</row>
    <row r="77" spans="1:15">
      <c r="A77" s="137"/>
      <c r="B77" s="138"/>
      <c r="C77" s="138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</row>
    <row r="78" spans="1:15">
      <c r="A78" s="137"/>
      <c r="B78" s="138"/>
      <c r="C78" s="138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5">
      <c r="A79" s="137"/>
      <c r="B79" s="138"/>
      <c r="C79" s="138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</row>
    <row r="80" spans="1:15">
      <c r="A80" s="137"/>
      <c r="B80" s="138"/>
      <c r="C80" s="138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</row>
    <row r="81" spans="1:15">
      <c r="A81" s="137"/>
      <c r="B81" s="138"/>
      <c r="C81" s="138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</row>
    <row r="82" spans="1:15">
      <c r="A82" s="137"/>
      <c r="B82" s="138"/>
      <c r="C82" s="138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</row>
    <row r="83" spans="1:15">
      <c r="A83" s="137"/>
      <c r="B83" s="138"/>
      <c r="C83" s="138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</row>
    <row r="84" spans="1:15">
      <c r="A84" s="137"/>
      <c r="B84" s="138"/>
      <c r="C84" s="138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</row>
    <row r="85" spans="1:15">
      <c r="A85" s="137"/>
      <c r="B85" s="138"/>
      <c r="C85" s="138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</row>
    <row r="86" spans="1:15">
      <c r="A86" s="137"/>
      <c r="B86" s="138"/>
      <c r="C86" s="138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</row>
    <row r="87" spans="1:15">
      <c r="A87" s="137"/>
      <c r="B87" s="138"/>
      <c r="C87" s="138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</row>
    <row r="88" spans="1:15">
      <c r="A88" s="137"/>
      <c r="B88" s="138"/>
      <c r="C88" s="138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</row>
    <row r="89" spans="1:15">
      <c r="A89" s="137"/>
      <c r="B89" s="138"/>
      <c r="C89" s="138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</row>
    <row r="90" spans="1:15">
      <c r="A90" s="137"/>
      <c r="B90" s="138"/>
      <c r="C90" s="138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</row>
    <row r="91" spans="1:15">
      <c r="A91" s="137"/>
      <c r="B91" s="138"/>
      <c r="C91" s="138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</row>
  </sheetData>
  <sheetProtection algorithmName="SHA-512" hashValue="k8Ueh6EbgI5GokulmP5PPitGl4hybJYAn60kHcK3aw3UtlvM+NBjTw2UocokJtdvxjnnf6JUJDBEvknztRy7NA==" saltValue="Drxvd/z0CcdQqhkN0HwTzA==" spinCount="100000" sheet="1" objects="1"/>
  <mergeCells count="14">
    <mergeCell ref="L4:M4"/>
    <mergeCell ref="J4:K4"/>
    <mergeCell ref="H3:K3"/>
    <mergeCell ref="H4:I4"/>
    <mergeCell ref="A1:O1"/>
    <mergeCell ref="C3:C5"/>
    <mergeCell ref="L3:O3"/>
    <mergeCell ref="A2:O2"/>
    <mergeCell ref="A3:A5"/>
    <mergeCell ref="B3:B5"/>
    <mergeCell ref="D4:E4"/>
    <mergeCell ref="F4:G4"/>
    <mergeCell ref="D3:G3"/>
    <mergeCell ref="N4:O4"/>
  </mergeCells>
  <pageMargins left="0.25" right="0.25" top="0.75" bottom="0.75" header="0.3" footer="0.3"/>
  <pageSetup paperSize="9" scale="4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34"/>
  <dimension ref="A1:R36"/>
  <sheetViews>
    <sheetView view="pageBreakPreview" zoomScale="75" zoomScaleNormal="75" zoomScaleSheetLayoutView="75" workbookViewId="0">
      <pane xSplit="2" ySplit="6" topLeftCell="C7" activePane="bottomRight" state="frozen"/>
      <selection activeCell="B6" sqref="B6"/>
      <selection pane="topRight" activeCell="B6" sqref="B6"/>
      <selection pane="bottomLeft" activeCell="B6" sqref="B6"/>
      <selection pane="bottomRight" activeCell="B32" sqref="B32"/>
    </sheetView>
  </sheetViews>
  <sheetFormatPr defaultColWidth="9.140625" defaultRowHeight="15"/>
  <cols>
    <col min="1" max="1" width="5" style="160" customWidth="1"/>
    <col min="2" max="2" width="37.42578125" style="161" customWidth="1"/>
    <col min="3" max="3" width="10" style="160" customWidth="1"/>
    <col min="4" max="4" width="10.42578125" style="162" bestFit="1" customWidth="1"/>
    <col min="5" max="8" width="12" style="162" customWidth="1"/>
    <col min="9" max="9" width="10.42578125" style="162" bestFit="1" customWidth="1"/>
    <col min="10" max="13" width="12" style="162" customWidth="1"/>
    <col min="14" max="14" width="10.42578125" style="162" bestFit="1" customWidth="1"/>
    <col min="15" max="18" width="12" style="162" customWidth="1"/>
    <col min="19" max="16384" width="9.140625" style="161"/>
  </cols>
  <sheetData>
    <row r="1" spans="1:18" s="159" customFormat="1">
      <c r="A1" s="157"/>
      <c r="B1" s="406">
        <f>'Таб.2 Пр.3'!B5</f>
        <v>0</v>
      </c>
      <c r="C1" s="157"/>
      <c r="D1" s="158"/>
      <c r="E1" s="158"/>
      <c r="F1" s="158"/>
      <c r="G1" s="992"/>
      <c r="H1" s="992"/>
      <c r="I1" s="158"/>
      <c r="J1" s="158"/>
      <c r="K1" s="158"/>
      <c r="L1" s="992"/>
      <c r="M1" s="992"/>
      <c r="N1" s="158"/>
      <c r="O1" s="158"/>
      <c r="P1" s="991" t="s">
        <v>1039</v>
      </c>
      <c r="Q1" s="991"/>
      <c r="R1" s="991"/>
    </row>
    <row r="2" spans="1:18" s="159" customFormat="1" ht="15.75">
      <c r="A2" s="993" t="s">
        <v>570</v>
      </c>
      <c r="B2" s="993"/>
      <c r="C2" s="993"/>
      <c r="D2" s="994"/>
      <c r="E2" s="158"/>
      <c r="F2" s="158"/>
      <c r="G2" s="158"/>
      <c r="H2" s="158"/>
      <c r="J2" s="158"/>
      <c r="K2" s="158"/>
      <c r="L2" s="158"/>
      <c r="M2" s="158"/>
      <c r="O2" s="158"/>
      <c r="P2" s="158"/>
      <c r="Q2" s="158"/>
      <c r="R2" s="158" t="s">
        <v>818</v>
      </c>
    </row>
    <row r="3" spans="1:18" ht="15.75" thickBot="1"/>
    <row r="4" spans="1:18" ht="12.75" customHeight="1">
      <c r="A4" s="995" t="s">
        <v>571</v>
      </c>
      <c r="B4" s="997" t="s">
        <v>572</v>
      </c>
      <c r="C4" s="999" t="s">
        <v>573</v>
      </c>
      <c r="D4" s="988" t="s">
        <v>1033</v>
      </c>
      <c r="E4" s="989"/>
      <c r="F4" s="989"/>
      <c r="G4" s="989"/>
      <c r="H4" s="990"/>
      <c r="I4" s="988" t="s">
        <v>1034</v>
      </c>
      <c r="J4" s="989"/>
      <c r="K4" s="989"/>
      <c r="L4" s="989"/>
      <c r="M4" s="990"/>
      <c r="N4" s="988" t="s">
        <v>1035</v>
      </c>
      <c r="O4" s="989"/>
      <c r="P4" s="989"/>
      <c r="Q4" s="989"/>
      <c r="R4" s="990"/>
    </row>
    <row r="5" spans="1:18" s="160" customFormat="1">
      <c r="A5" s="996"/>
      <c r="B5" s="998"/>
      <c r="C5" s="1000"/>
      <c r="D5" s="163" t="s">
        <v>11</v>
      </c>
      <c r="E5" s="164" t="s">
        <v>88</v>
      </c>
      <c r="F5" s="164" t="s">
        <v>89</v>
      </c>
      <c r="G5" s="164" t="s">
        <v>90</v>
      </c>
      <c r="H5" s="165" t="s">
        <v>91</v>
      </c>
      <c r="I5" s="163" t="s">
        <v>11</v>
      </c>
      <c r="J5" s="164" t="s">
        <v>88</v>
      </c>
      <c r="K5" s="164" t="s">
        <v>89</v>
      </c>
      <c r="L5" s="164" t="s">
        <v>90</v>
      </c>
      <c r="M5" s="165" t="s">
        <v>91</v>
      </c>
      <c r="N5" s="163" t="s">
        <v>11</v>
      </c>
      <c r="O5" s="164" t="s">
        <v>88</v>
      </c>
      <c r="P5" s="164" t="s">
        <v>89</v>
      </c>
      <c r="Q5" s="164" t="s">
        <v>90</v>
      </c>
      <c r="R5" s="165" t="s">
        <v>91</v>
      </c>
    </row>
    <row r="6" spans="1:18" s="160" customFormat="1" ht="15.75" thickBot="1">
      <c r="A6" s="166">
        <v>1</v>
      </c>
      <c r="B6" s="167">
        <v>2</v>
      </c>
      <c r="C6" s="1001"/>
      <c r="D6" s="168">
        <f>1</f>
        <v>1</v>
      </c>
      <c r="E6" s="169">
        <f>D6+1</f>
        <v>2</v>
      </c>
      <c r="F6" s="169">
        <f>E6+1</f>
        <v>3</v>
      </c>
      <c r="G6" s="169">
        <f>F6+1</f>
        <v>4</v>
      </c>
      <c r="H6" s="170">
        <f>G6+1</f>
        <v>5</v>
      </c>
      <c r="I6" s="168">
        <f>1</f>
        <v>1</v>
      </c>
      <c r="J6" s="169">
        <f>I6+1</f>
        <v>2</v>
      </c>
      <c r="K6" s="169">
        <f>J6+1</f>
        <v>3</v>
      </c>
      <c r="L6" s="169">
        <f>K6+1</f>
        <v>4</v>
      </c>
      <c r="M6" s="170">
        <f>L6+1</f>
        <v>5</v>
      </c>
      <c r="N6" s="168">
        <f>1</f>
        <v>1</v>
      </c>
      <c r="O6" s="169">
        <f>N6+1</f>
        <v>2</v>
      </c>
      <c r="P6" s="169">
        <f>O6+1</f>
        <v>3</v>
      </c>
      <c r="Q6" s="169">
        <f>P6+1</f>
        <v>4</v>
      </c>
      <c r="R6" s="170">
        <f>Q6+1</f>
        <v>5</v>
      </c>
    </row>
    <row r="7" spans="1:18" s="159" customFormat="1" ht="30">
      <c r="A7" s="171" t="s">
        <v>260</v>
      </c>
      <c r="B7" s="407" t="s">
        <v>574</v>
      </c>
      <c r="C7" s="172" t="s">
        <v>575</v>
      </c>
      <c r="D7" s="390"/>
      <c r="E7" s="391"/>
      <c r="F7" s="391"/>
      <c r="G7" s="391"/>
      <c r="H7" s="391"/>
      <c r="I7" s="390"/>
      <c r="J7" s="391"/>
      <c r="K7" s="391"/>
      <c r="L7" s="391"/>
      <c r="M7" s="392"/>
      <c r="N7" s="390"/>
      <c r="O7" s="391"/>
      <c r="P7" s="391"/>
      <c r="Q7" s="391"/>
      <c r="R7" s="392"/>
    </row>
    <row r="8" spans="1:18" s="159" customFormat="1">
      <c r="A8" s="173" t="s">
        <v>23</v>
      </c>
      <c r="B8" s="408" t="s">
        <v>576</v>
      </c>
      <c r="C8" s="174" t="s">
        <v>575</v>
      </c>
      <c r="D8" s="183"/>
      <c r="E8" s="393"/>
      <c r="F8" s="393"/>
      <c r="G8" s="393"/>
      <c r="H8" s="394"/>
      <c r="I8" s="183"/>
      <c r="J8" s="393"/>
      <c r="K8" s="393"/>
      <c r="L8" s="393"/>
      <c r="M8" s="394"/>
      <c r="N8" s="183"/>
      <c r="O8" s="393"/>
      <c r="P8" s="393"/>
      <c r="Q8" s="393"/>
      <c r="R8" s="394"/>
    </row>
    <row r="9" spans="1:18">
      <c r="A9" s="173"/>
      <c r="B9" s="408" t="s">
        <v>577</v>
      </c>
      <c r="C9" s="175"/>
      <c r="D9" s="176"/>
      <c r="E9" s="177"/>
      <c r="F9" s="177"/>
      <c r="G9" s="177"/>
      <c r="H9" s="178"/>
      <c r="I9" s="176"/>
      <c r="J9" s="177"/>
      <c r="K9" s="177"/>
      <c r="L9" s="177"/>
      <c r="M9" s="178"/>
      <c r="N9" s="176"/>
      <c r="O9" s="177"/>
      <c r="P9" s="177"/>
      <c r="Q9" s="177"/>
      <c r="R9" s="178"/>
    </row>
    <row r="10" spans="1:18">
      <c r="A10" s="173"/>
      <c r="B10" s="408" t="s">
        <v>578</v>
      </c>
      <c r="C10" s="174" t="s">
        <v>838</v>
      </c>
      <c r="D10" s="176"/>
      <c r="E10" s="179"/>
      <c r="F10" s="179"/>
      <c r="G10" s="179"/>
      <c r="H10" s="180"/>
      <c r="I10" s="176"/>
      <c r="J10" s="179"/>
      <c r="K10" s="179"/>
      <c r="L10" s="179"/>
      <c r="M10" s="180"/>
      <c r="N10" s="176"/>
      <c r="O10" s="179"/>
      <c r="P10" s="179"/>
      <c r="Q10" s="179"/>
      <c r="R10" s="180"/>
    </row>
    <row r="11" spans="1:18">
      <c r="A11" s="173"/>
      <c r="B11" s="408" t="s">
        <v>88</v>
      </c>
      <c r="C11" s="174" t="s">
        <v>575</v>
      </c>
      <c r="D11" s="176"/>
      <c r="E11" s="181"/>
      <c r="F11" s="179"/>
      <c r="G11" s="179"/>
      <c r="H11" s="180"/>
      <c r="I11" s="176"/>
      <c r="J11" s="181"/>
      <c r="K11" s="179"/>
      <c r="L11" s="179"/>
      <c r="M11" s="180"/>
      <c r="N11" s="176"/>
      <c r="O11" s="181"/>
      <c r="P11" s="179"/>
      <c r="Q11" s="179"/>
      <c r="R11" s="180"/>
    </row>
    <row r="12" spans="1:18">
      <c r="A12" s="173"/>
      <c r="B12" s="408" t="s">
        <v>89</v>
      </c>
      <c r="C12" s="174" t="s">
        <v>575</v>
      </c>
      <c r="D12" s="176"/>
      <c r="E12" s="181"/>
      <c r="F12" s="181"/>
      <c r="G12" s="179"/>
      <c r="H12" s="180"/>
      <c r="I12" s="176"/>
      <c r="J12" s="181"/>
      <c r="K12" s="181"/>
      <c r="L12" s="179"/>
      <c r="M12" s="180"/>
      <c r="N12" s="176"/>
      <c r="O12" s="181"/>
      <c r="P12" s="181"/>
      <c r="Q12" s="179"/>
      <c r="R12" s="180"/>
    </row>
    <row r="13" spans="1:18">
      <c r="A13" s="173"/>
      <c r="B13" s="408" t="s">
        <v>90</v>
      </c>
      <c r="C13" s="174" t="s">
        <v>575</v>
      </c>
      <c r="D13" s="176"/>
      <c r="E13" s="181"/>
      <c r="F13" s="181"/>
      <c r="G13" s="181"/>
      <c r="H13" s="180"/>
      <c r="I13" s="176"/>
      <c r="J13" s="181"/>
      <c r="K13" s="181"/>
      <c r="L13" s="181"/>
      <c r="M13" s="180"/>
      <c r="N13" s="176"/>
      <c r="O13" s="181"/>
      <c r="P13" s="181"/>
      <c r="Q13" s="181"/>
      <c r="R13" s="180"/>
    </row>
    <row r="14" spans="1:18">
      <c r="A14" s="173" t="s">
        <v>29</v>
      </c>
      <c r="B14" s="408" t="s">
        <v>579</v>
      </c>
      <c r="C14" s="174" t="s">
        <v>575</v>
      </c>
      <c r="D14" s="183"/>
      <c r="E14" s="179"/>
      <c r="F14" s="179"/>
      <c r="G14" s="179"/>
      <c r="H14" s="180"/>
      <c r="I14" s="183"/>
      <c r="J14" s="179"/>
      <c r="K14" s="179"/>
      <c r="L14" s="179"/>
      <c r="M14" s="180"/>
      <c r="N14" s="183"/>
      <c r="O14" s="179"/>
      <c r="P14" s="179"/>
      <c r="Q14" s="179"/>
      <c r="R14" s="180"/>
    </row>
    <row r="15" spans="1:18">
      <c r="A15" s="173" t="s">
        <v>33</v>
      </c>
      <c r="B15" s="408" t="s">
        <v>580</v>
      </c>
      <c r="C15" s="174" t="s">
        <v>575</v>
      </c>
      <c r="D15" s="183"/>
      <c r="E15" s="179"/>
      <c r="F15" s="179"/>
      <c r="G15" s="179"/>
      <c r="H15" s="180"/>
      <c r="I15" s="183"/>
      <c r="J15" s="179"/>
      <c r="K15" s="179"/>
      <c r="L15" s="179"/>
      <c r="M15" s="180"/>
      <c r="N15" s="183"/>
      <c r="O15" s="179"/>
      <c r="P15" s="179"/>
      <c r="Q15" s="179"/>
      <c r="R15" s="180"/>
    </row>
    <row r="16" spans="1:18" ht="29.25" customHeight="1">
      <c r="A16" s="173" t="s">
        <v>65</v>
      </c>
      <c r="B16" s="408" t="s">
        <v>581</v>
      </c>
      <c r="C16" s="174" t="s">
        <v>575</v>
      </c>
      <c r="D16" s="183"/>
      <c r="E16" s="179">
        <f t="shared" ref="E16:H16" si="0">SUM(F16:I16)</f>
        <v>0</v>
      </c>
      <c r="F16" s="179">
        <f t="shared" si="0"/>
        <v>0</v>
      </c>
      <c r="G16" s="179">
        <f t="shared" si="0"/>
        <v>0</v>
      </c>
      <c r="H16" s="180">
        <f t="shared" si="0"/>
        <v>0</v>
      </c>
      <c r="I16" s="183"/>
      <c r="J16" s="179">
        <f t="shared" ref="J16:M16" si="1">SUM(K16:N16)</f>
        <v>0</v>
      </c>
      <c r="K16" s="179">
        <f t="shared" si="1"/>
        <v>0</v>
      </c>
      <c r="L16" s="179">
        <f t="shared" si="1"/>
        <v>0</v>
      </c>
      <c r="M16" s="180">
        <f t="shared" si="1"/>
        <v>0</v>
      </c>
      <c r="N16" s="183"/>
      <c r="O16" s="179">
        <f t="shared" ref="O16:R16" si="2">SUM(P16:S16)</f>
        <v>0</v>
      </c>
      <c r="P16" s="179">
        <f t="shared" si="2"/>
        <v>0</v>
      </c>
      <c r="Q16" s="179">
        <f t="shared" si="2"/>
        <v>0</v>
      </c>
      <c r="R16" s="180">
        <f t="shared" si="2"/>
        <v>0</v>
      </c>
    </row>
    <row r="17" spans="1:18" ht="29.25" customHeight="1">
      <c r="A17" s="750" t="s">
        <v>1085</v>
      </c>
      <c r="B17" s="408" t="s">
        <v>1080</v>
      </c>
      <c r="C17" s="174"/>
      <c r="D17" s="183"/>
      <c r="E17" s="179"/>
      <c r="F17" s="179"/>
      <c r="G17" s="179"/>
      <c r="H17" s="419"/>
      <c r="I17" s="183"/>
      <c r="J17" s="179"/>
      <c r="K17" s="179"/>
      <c r="L17" s="179"/>
      <c r="M17" s="419"/>
      <c r="N17" s="183"/>
      <c r="O17" s="179"/>
      <c r="P17" s="179"/>
      <c r="Q17" s="179"/>
      <c r="R17" s="419"/>
    </row>
    <row r="18" spans="1:18">
      <c r="A18" s="750" t="s">
        <v>1086</v>
      </c>
      <c r="B18" s="408" t="s">
        <v>1082</v>
      </c>
      <c r="C18" s="174"/>
      <c r="D18" s="183"/>
      <c r="E18" s="179"/>
      <c r="F18" s="179"/>
      <c r="G18" s="179"/>
      <c r="H18" s="419"/>
      <c r="I18" s="183"/>
      <c r="J18" s="179"/>
      <c r="K18" s="179"/>
      <c r="L18" s="179"/>
      <c r="M18" s="419"/>
      <c r="N18" s="183"/>
      <c r="O18" s="179"/>
      <c r="P18" s="179"/>
      <c r="Q18" s="179"/>
      <c r="R18" s="419"/>
    </row>
    <row r="19" spans="1:18" ht="18" customHeight="1">
      <c r="A19" s="173" t="s">
        <v>264</v>
      </c>
      <c r="B19" s="408" t="s">
        <v>582</v>
      </c>
      <c r="C19" s="174" t="s">
        <v>575</v>
      </c>
      <c r="D19" s="183"/>
      <c r="E19" s="393"/>
      <c r="F19" s="393"/>
      <c r="G19" s="393"/>
      <c r="H19" s="395"/>
      <c r="I19" s="183"/>
      <c r="J19" s="393"/>
      <c r="K19" s="393"/>
      <c r="L19" s="393"/>
      <c r="M19" s="395"/>
      <c r="N19" s="183"/>
      <c r="O19" s="393"/>
      <c r="P19" s="393"/>
      <c r="Q19" s="393"/>
      <c r="R19" s="395"/>
    </row>
    <row r="20" spans="1:18">
      <c r="A20" s="173"/>
      <c r="B20" s="408" t="s">
        <v>583</v>
      </c>
      <c r="C20" s="174" t="s">
        <v>16</v>
      </c>
      <c r="D20" s="183"/>
      <c r="E20" s="393"/>
      <c r="F20" s="393"/>
      <c r="G20" s="393"/>
      <c r="H20" s="394"/>
      <c r="I20" s="183"/>
      <c r="J20" s="393"/>
      <c r="K20" s="393"/>
      <c r="L20" s="393"/>
      <c r="M20" s="394"/>
      <c r="N20" s="183"/>
      <c r="O20" s="393"/>
      <c r="P20" s="393"/>
      <c r="Q20" s="393"/>
      <c r="R20" s="394"/>
    </row>
    <row r="21" spans="1:18" s="159" customFormat="1" ht="30">
      <c r="A21" s="182" t="s">
        <v>584</v>
      </c>
      <c r="B21" s="408" t="s">
        <v>585</v>
      </c>
      <c r="C21" s="174" t="s">
        <v>575</v>
      </c>
      <c r="D21" s="183"/>
      <c r="E21" s="393"/>
      <c r="F21" s="393"/>
      <c r="G21" s="393"/>
      <c r="H21" s="394"/>
      <c r="I21" s="183"/>
      <c r="J21" s="393"/>
      <c r="K21" s="393"/>
      <c r="L21" s="393"/>
      <c r="M21" s="394"/>
      <c r="N21" s="183"/>
      <c r="O21" s="393"/>
      <c r="P21" s="393"/>
      <c r="Q21" s="393"/>
      <c r="R21" s="394"/>
    </row>
    <row r="22" spans="1:18" s="159" customFormat="1" ht="30">
      <c r="A22" s="182" t="s">
        <v>586</v>
      </c>
      <c r="B22" s="408" t="s">
        <v>587</v>
      </c>
      <c r="C22" s="174" t="s">
        <v>575</v>
      </c>
      <c r="D22" s="183"/>
      <c r="E22" s="179"/>
      <c r="F22" s="179"/>
      <c r="G22" s="179"/>
      <c r="H22" s="180"/>
      <c r="I22" s="183"/>
      <c r="J22" s="179"/>
      <c r="K22" s="179"/>
      <c r="L22" s="179"/>
      <c r="M22" s="180"/>
      <c r="N22" s="183"/>
      <c r="O22" s="179"/>
      <c r="P22" s="179"/>
      <c r="Q22" s="179"/>
      <c r="R22" s="180"/>
    </row>
    <row r="23" spans="1:18" s="159" customFormat="1" ht="18.75" customHeight="1">
      <c r="A23" s="182" t="s">
        <v>1090</v>
      </c>
      <c r="B23" s="408" t="s">
        <v>1089</v>
      </c>
      <c r="C23" s="174" t="s">
        <v>575</v>
      </c>
      <c r="D23" s="183"/>
      <c r="E23" s="179"/>
      <c r="F23" s="179"/>
      <c r="G23" s="179"/>
      <c r="H23" s="180"/>
      <c r="I23" s="183"/>
      <c r="J23" s="179"/>
      <c r="K23" s="179"/>
      <c r="L23" s="179"/>
      <c r="M23" s="180"/>
      <c r="N23" s="183"/>
      <c r="O23" s="179"/>
      <c r="P23" s="179"/>
      <c r="Q23" s="179"/>
      <c r="R23" s="180"/>
    </row>
    <row r="24" spans="1:18" s="159" customFormat="1" ht="30">
      <c r="A24" s="182" t="s">
        <v>588</v>
      </c>
      <c r="B24" s="408" t="s">
        <v>589</v>
      </c>
      <c r="C24" s="174" t="s">
        <v>575</v>
      </c>
      <c r="D24" s="183"/>
      <c r="E24" s="179">
        <f>SUM(E25:E26)</f>
        <v>0</v>
      </c>
      <c r="F24" s="179">
        <f>SUM(F25:F26)</f>
        <v>0</v>
      </c>
      <c r="G24" s="179">
        <f>SUM(G25:G26)</f>
        <v>0</v>
      </c>
      <c r="H24" s="180">
        <f>SUM(H25:H26)</f>
        <v>0</v>
      </c>
      <c r="I24" s="183"/>
      <c r="J24" s="179">
        <f>SUM(J25:J26)</f>
        <v>0</v>
      </c>
      <c r="K24" s="179">
        <f>SUM(K25:K26)</f>
        <v>0</v>
      </c>
      <c r="L24" s="179">
        <f>SUM(L25:L26)</f>
        <v>0</v>
      </c>
      <c r="M24" s="180">
        <f>SUM(M25:M26)</f>
        <v>0</v>
      </c>
      <c r="N24" s="183"/>
      <c r="O24" s="179">
        <f>SUM(O25:O26)</f>
        <v>0</v>
      </c>
      <c r="P24" s="179">
        <f>SUM(P25:P26)</f>
        <v>0</v>
      </c>
      <c r="Q24" s="179">
        <f>SUM(Q25:Q26)</f>
        <v>0</v>
      </c>
      <c r="R24" s="180">
        <f>SUM(R25:R26)</f>
        <v>0</v>
      </c>
    </row>
    <row r="25" spans="1:18" s="159" customFormat="1">
      <c r="A25" s="182" t="s">
        <v>590</v>
      </c>
      <c r="B25" s="408" t="s">
        <v>1083</v>
      </c>
      <c r="C25" s="174" t="s">
        <v>575</v>
      </c>
      <c r="D25" s="183"/>
      <c r="E25" s="179"/>
      <c r="F25" s="179"/>
      <c r="G25" s="179"/>
      <c r="H25" s="180"/>
      <c r="I25" s="183"/>
      <c r="J25" s="179"/>
      <c r="K25" s="179"/>
      <c r="L25" s="179"/>
      <c r="M25" s="180"/>
      <c r="N25" s="183"/>
      <c r="O25" s="179"/>
      <c r="P25" s="179"/>
      <c r="Q25" s="179"/>
      <c r="R25" s="180"/>
    </row>
    <row r="26" spans="1:18" s="159" customFormat="1">
      <c r="A26" s="182" t="s">
        <v>1084</v>
      </c>
      <c r="B26" s="408" t="s">
        <v>1087</v>
      </c>
      <c r="C26" s="174" t="s">
        <v>575</v>
      </c>
      <c r="D26" s="183"/>
      <c r="E26" s="179"/>
      <c r="F26" s="179"/>
      <c r="G26" s="179"/>
      <c r="H26" s="180"/>
      <c r="I26" s="183"/>
      <c r="J26" s="179"/>
      <c r="K26" s="179"/>
      <c r="L26" s="179"/>
      <c r="M26" s="180"/>
      <c r="N26" s="183"/>
      <c r="O26" s="179"/>
      <c r="P26" s="179"/>
      <c r="Q26" s="179"/>
      <c r="R26" s="180"/>
    </row>
    <row r="27" spans="1:18" s="159" customFormat="1" ht="30">
      <c r="A27" s="173" t="s">
        <v>266</v>
      </c>
      <c r="B27" s="408" t="s">
        <v>591</v>
      </c>
      <c r="C27" s="174" t="s">
        <v>575</v>
      </c>
      <c r="D27" s="183"/>
      <c r="E27" s="179"/>
      <c r="F27" s="179"/>
      <c r="G27" s="179"/>
      <c r="H27" s="180"/>
      <c r="I27" s="183"/>
      <c r="J27" s="179"/>
      <c r="K27" s="179"/>
      <c r="L27" s="179"/>
      <c r="M27" s="180"/>
      <c r="N27" s="183"/>
      <c r="O27" s="179"/>
      <c r="P27" s="179"/>
      <c r="Q27" s="179"/>
      <c r="R27" s="180"/>
    </row>
    <row r="28" spans="1:18" s="159" customFormat="1">
      <c r="A28" s="173" t="s">
        <v>267</v>
      </c>
      <c r="B28" s="408" t="s">
        <v>592</v>
      </c>
      <c r="C28" s="174" t="s">
        <v>575</v>
      </c>
      <c r="D28" s="183"/>
      <c r="E28" s="393"/>
      <c r="F28" s="393"/>
      <c r="G28" s="393"/>
      <c r="H28" s="394"/>
      <c r="I28" s="183"/>
      <c r="J28" s="393"/>
      <c r="K28" s="393"/>
      <c r="L28" s="393"/>
      <c r="M28" s="394"/>
      <c r="N28" s="183"/>
      <c r="O28" s="393"/>
      <c r="P28" s="393"/>
      <c r="Q28" s="393"/>
      <c r="R28" s="394"/>
    </row>
    <row r="29" spans="1:18" s="159" customFormat="1">
      <c r="A29" s="173" t="s">
        <v>123</v>
      </c>
      <c r="B29" s="408" t="s">
        <v>593</v>
      </c>
      <c r="C29" s="174" t="s">
        <v>575</v>
      </c>
      <c r="D29" s="183"/>
      <c r="E29" s="393"/>
      <c r="F29" s="393"/>
      <c r="G29" s="393"/>
      <c r="H29" s="395"/>
      <c r="I29" s="183"/>
      <c r="J29" s="393"/>
      <c r="K29" s="393"/>
      <c r="L29" s="393"/>
      <c r="M29" s="395"/>
      <c r="N29" s="183"/>
      <c r="O29" s="393"/>
      <c r="P29" s="393"/>
      <c r="Q29" s="393"/>
      <c r="R29" s="395"/>
    </row>
    <row r="30" spans="1:18">
      <c r="A30" s="173"/>
      <c r="B30" s="408" t="s">
        <v>594</v>
      </c>
      <c r="C30" s="174" t="s">
        <v>575</v>
      </c>
      <c r="D30" s="176"/>
      <c r="E30" s="177"/>
      <c r="F30" s="177"/>
      <c r="G30" s="177"/>
      <c r="H30" s="178"/>
      <c r="I30" s="176"/>
      <c r="J30" s="177"/>
      <c r="K30" s="177"/>
      <c r="L30" s="177"/>
      <c r="M30" s="178"/>
      <c r="N30" s="176"/>
      <c r="O30" s="177"/>
      <c r="P30" s="177"/>
      <c r="Q30" s="177"/>
      <c r="R30" s="178"/>
    </row>
    <row r="31" spans="1:18" ht="30">
      <c r="A31" s="173"/>
      <c r="B31" s="409" t="s">
        <v>595</v>
      </c>
      <c r="C31" s="174" t="s">
        <v>575</v>
      </c>
      <c r="D31" s="183"/>
      <c r="E31" s="179"/>
      <c r="F31" s="179"/>
      <c r="G31" s="179"/>
      <c r="H31" s="180"/>
      <c r="I31" s="183"/>
      <c r="J31" s="179"/>
      <c r="K31" s="179"/>
      <c r="L31" s="179"/>
      <c r="M31" s="180"/>
      <c r="N31" s="183"/>
      <c r="O31" s="179"/>
      <c r="P31" s="179"/>
      <c r="Q31" s="179"/>
      <c r="R31" s="180"/>
    </row>
    <row r="32" spans="1:18" ht="45">
      <c r="A32" s="173"/>
      <c r="B32" s="409" t="s">
        <v>596</v>
      </c>
      <c r="C32" s="174" t="s">
        <v>575</v>
      </c>
      <c r="D32" s="183"/>
      <c r="E32" s="179"/>
      <c r="F32" s="179"/>
      <c r="G32" s="179"/>
      <c r="H32" s="180"/>
      <c r="I32" s="183"/>
      <c r="J32" s="179"/>
      <c r="K32" s="179"/>
      <c r="L32" s="179"/>
      <c r="M32" s="180"/>
      <c r="N32" s="183"/>
      <c r="O32" s="179"/>
      <c r="P32" s="179"/>
      <c r="Q32" s="179"/>
      <c r="R32" s="180"/>
    </row>
    <row r="33" spans="1:18" ht="36.75" customHeight="1">
      <c r="A33" s="184" t="s">
        <v>124</v>
      </c>
      <c r="B33" s="408" t="s">
        <v>597</v>
      </c>
      <c r="C33" s="174" t="s">
        <v>575</v>
      </c>
      <c r="D33" s="183"/>
      <c r="E33" s="179"/>
      <c r="F33" s="179"/>
      <c r="G33" s="179"/>
      <c r="H33" s="180"/>
      <c r="I33" s="183"/>
      <c r="J33" s="179"/>
      <c r="K33" s="179"/>
      <c r="L33" s="179"/>
      <c r="M33" s="180"/>
      <c r="N33" s="183"/>
      <c r="O33" s="179"/>
      <c r="P33" s="179"/>
      <c r="Q33" s="179"/>
      <c r="R33" s="180"/>
    </row>
    <row r="34" spans="1:18" ht="30">
      <c r="A34" s="173" t="s">
        <v>485</v>
      </c>
      <c r="B34" s="408" t="s">
        <v>598</v>
      </c>
      <c r="C34" s="174" t="s">
        <v>575</v>
      </c>
      <c r="D34" s="183"/>
      <c r="E34" s="179"/>
      <c r="F34" s="179"/>
      <c r="G34" s="179"/>
      <c r="H34" s="180"/>
      <c r="I34" s="183"/>
      <c r="J34" s="179"/>
      <c r="K34" s="179"/>
      <c r="L34" s="179"/>
      <c r="M34" s="180"/>
      <c r="N34" s="183"/>
      <c r="O34" s="179"/>
      <c r="P34" s="179"/>
      <c r="Q34" s="179"/>
      <c r="R34" s="180"/>
    </row>
    <row r="35" spans="1:18" s="159" customFormat="1">
      <c r="A35" s="157"/>
      <c r="C35" s="157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</row>
    <row r="36" spans="1:18" s="159" customFormat="1">
      <c r="A36" s="157"/>
      <c r="C36" s="157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</sheetData>
  <sheetProtection algorithmName="SHA-512" hashValue="6dlm+KoMadw/Q/ulRmEpJ172OGHC7L/i1ju2sZsB0NVhUiOImG/h0yBG9i3AHst1K4WPgZpV573X1q+MhA+sbA==" saltValue="pXLSXEFuqrVlUGtF/u4LXA==" spinCount="100000" sheet="1" objects="1"/>
  <mergeCells count="10">
    <mergeCell ref="G1:H1"/>
    <mergeCell ref="L1:M1"/>
    <mergeCell ref="P1:R1"/>
    <mergeCell ref="A2:D2"/>
    <mergeCell ref="A4:A5"/>
    <mergeCell ref="B4:B5"/>
    <mergeCell ref="C4:C6"/>
    <mergeCell ref="D4:H4"/>
    <mergeCell ref="I4:M4"/>
    <mergeCell ref="N4:R4"/>
  </mergeCells>
  <pageMargins left="0.78740157480314965" right="0.19685039370078741" top="0.98425196850393704" bottom="0.98425196850393704" header="0.51181102362204722" footer="0.51181102362204722"/>
  <pageSetup paperSize="9"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F44"/>
  <sheetViews>
    <sheetView zoomScale="63" zoomScaleNormal="63" zoomScaleSheetLayoutView="90" workbookViewId="0">
      <selection activeCell="A31" sqref="A31"/>
    </sheetView>
  </sheetViews>
  <sheetFormatPr defaultColWidth="9.140625" defaultRowHeight="15.75"/>
  <cols>
    <col min="1" max="1" width="7.140625" style="60" customWidth="1"/>
    <col min="2" max="2" width="33.7109375" style="60" customWidth="1"/>
    <col min="3" max="3" width="13.140625" style="60" customWidth="1"/>
    <col min="4" max="4" width="27.5703125" style="60" customWidth="1"/>
    <col min="5" max="5" width="28.7109375" style="60" customWidth="1"/>
    <col min="6" max="6" width="29.28515625" style="60" customWidth="1"/>
    <col min="7" max="256" width="9.140625" style="60"/>
    <col min="257" max="257" width="6.5703125" style="60" customWidth="1"/>
    <col min="258" max="258" width="31" style="60" customWidth="1"/>
    <col min="259" max="259" width="12.28515625" style="60" customWidth="1"/>
    <col min="260" max="261" width="27.5703125" style="60" customWidth="1"/>
    <col min="262" max="262" width="24.140625" style="60" customWidth="1"/>
    <col min="263" max="512" width="9.140625" style="60"/>
    <col min="513" max="513" width="6.5703125" style="60" customWidth="1"/>
    <col min="514" max="514" width="31" style="60" customWidth="1"/>
    <col min="515" max="515" width="12.28515625" style="60" customWidth="1"/>
    <col min="516" max="517" width="27.5703125" style="60" customWidth="1"/>
    <col min="518" max="518" width="24.140625" style="60" customWidth="1"/>
    <col min="519" max="768" width="9.140625" style="60"/>
    <col min="769" max="769" width="6.5703125" style="60" customWidth="1"/>
    <col min="770" max="770" width="31" style="60" customWidth="1"/>
    <col min="771" max="771" width="12.28515625" style="60" customWidth="1"/>
    <col min="772" max="773" width="27.5703125" style="60" customWidth="1"/>
    <col min="774" max="774" width="24.140625" style="60" customWidth="1"/>
    <col min="775" max="1024" width="9.140625" style="60"/>
    <col min="1025" max="1025" width="6.5703125" style="60" customWidth="1"/>
    <col min="1026" max="1026" width="31" style="60" customWidth="1"/>
    <col min="1027" max="1027" width="12.28515625" style="60" customWidth="1"/>
    <col min="1028" max="1029" width="27.5703125" style="60" customWidth="1"/>
    <col min="1030" max="1030" width="24.140625" style="60" customWidth="1"/>
    <col min="1031" max="1280" width="9.140625" style="60"/>
    <col min="1281" max="1281" width="6.5703125" style="60" customWidth="1"/>
    <col min="1282" max="1282" width="31" style="60" customWidth="1"/>
    <col min="1283" max="1283" width="12.28515625" style="60" customWidth="1"/>
    <col min="1284" max="1285" width="27.5703125" style="60" customWidth="1"/>
    <col min="1286" max="1286" width="24.140625" style="60" customWidth="1"/>
    <col min="1287" max="1536" width="9.140625" style="60"/>
    <col min="1537" max="1537" width="6.5703125" style="60" customWidth="1"/>
    <col min="1538" max="1538" width="31" style="60" customWidth="1"/>
    <col min="1539" max="1539" width="12.28515625" style="60" customWidth="1"/>
    <col min="1540" max="1541" width="27.5703125" style="60" customWidth="1"/>
    <col min="1542" max="1542" width="24.140625" style="60" customWidth="1"/>
    <col min="1543" max="1792" width="9.140625" style="60"/>
    <col min="1793" max="1793" width="6.5703125" style="60" customWidth="1"/>
    <col min="1794" max="1794" width="31" style="60" customWidth="1"/>
    <col min="1795" max="1795" width="12.28515625" style="60" customWidth="1"/>
    <col min="1796" max="1797" width="27.5703125" style="60" customWidth="1"/>
    <col min="1798" max="1798" width="24.140625" style="60" customWidth="1"/>
    <col min="1799" max="2048" width="9.140625" style="60"/>
    <col min="2049" max="2049" width="6.5703125" style="60" customWidth="1"/>
    <col min="2050" max="2050" width="31" style="60" customWidth="1"/>
    <col min="2051" max="2051" width="12.28515625" style="60" customWidth="1"/>
    <col min="2052" max="2053" width="27.5703125" style="60" customWidth="1"/>
    <col min="2054" max="2054" width="24.140625" style="60" customWidth="1"/>
    <col min="2055" max="2304" width="9.140625" style="60"/>
    <col min="2305" max="2305" width="6.5703125" style="60" customWidth="1"/>
    <col min="2306" max="2306" width="31" style="60" customWidth="1"/>
    <col min="2307" max="2307" width="12.28515625" style="60" customWidth="1"/>
    <col min="2308" max="2309" width="27.5703125" style="60" customWidth="1"/>
    <col min="2310" max="2310" width="24.140625" style="60" customWidth="1"/>
    <col min="2311" max="2560" width="9.140625" style="60"/>
    <col min="2561" max="2561" width="6.5703125" style="60" customWidth="1"/>
    <col min="2562" max="2562" width="31" style="60" customWidth="1"/>
    <col min="2563" max="2563" width="12.28515625" style="60" customWidth="1"/>
    <col min="2564" max="2565" width="27.5703125" style="60" customWidth="1"/>
    <col min="2566" max="2566" width="24.140625" style="60" customWidth="1"/>
    <col min="2567" max="2816" width="9.140625" style="60"/>
    <col min="2817" max="2817" width="6.5703125" style="60" customWidth="1"/>
    <col min="2818" max="2818" width="31" style="60" customWidth="1"/>
    <col min="2819" max="2819" width="12.28515625" style="60" customWidth="1"/>
    <col min="2820" max="2821" width="27.5703125" style="60" customWidth="1"/>
    <col min="2822" max="2822" width="24.140625" style="60" customWidth="1"/>
    <col min="2823" max="3072" width="9.140625" style="60"/>
    <col min="3073" max="3073" width="6.5703125" style="60" customWidth="1"/>
    <col min="3074" max="3074" width="31" style="60" customWidth="1"/>
    <col min="3075" max="3075" width="12.28515625" style="60" customWidth="1"/>
    <col min="3076" max="3077" width="27.5703125" style="60" customWidth="1"/>
    <col min="3078" max="3078" width="24.140625" style="60" customWidth="1"/>
    <col min="3079" max="3328" width="9.140625" style="60"/>
    <col min="3329" max="3329" width="6.5703125" style="60" customWidth="1"/>
    <col min="3330" max="3330" width="31" style="60" customWidth="1"/>
    <col min="3331" max="3331" width="12.28515625" style="60" customWidth="1"/>
    <col min="3332" max="3333" width="27.5703125" style="60" customWidth="1"/>
    <col min="3334" max="3334" width="24.140625" style="60" customWidth="1"/>
    <col min="3335" max="3584" width="9.140625" style="60"/>
    <col min="3585" max="3585" width="6.5703125" style="60" customWidth="1"/>
    <col min="3586" max="3586" width="31" style="60" customWidth="1"/>
    <col min="3587" max="3587" width="12.28515625" style="60" customWidth="1"/>
    <col min="3588" max="3589" width="27.5703125" style="60" customWidth="1"/>
    <col min="3590" max="3590" width="24.140625" style="60" customWidth="1"/>
    <col min="3591" max="3840" width="9.140625" style="60"/>
    <col min="3841" max="3841" width="6.5703125" style="60" customWidth="1"/>
    <col min="3842" max="3842" width="31" style="60" customWidth="1"/>
    <col min="3843" max="3843" width="12.28515625" style="60" customWidth="1"/>
    <col min="3844" max="3845" width="27.5703125" style="60" customWidth="1"/>
    <col min="3846" max="3846" width="24.140625" style="60" customWidth="1"/>
    <col min="3847" max="4096" width="9.140625" style="60"/>
    <col min="4097" max="4097" width="6.5703125" style="60" customWidth="1"/>
    <col min="4098" max="4098" width="31" style="60" customWidth="1"/>
    <col min="4099" max="4099" width="12.28515625" style="60" customWidth="1"/>
    <col min="4100" max="4101" width="27.5703125" style="60" customWidth="1"/>
    <col min="4102" max="4102" width="24.140625" style="60" customWidth="1"/>
    <col min="4103" max="4352" width="9.140625" style="60"/>
    <col min="4353" max="4353" width="6.5703125" style="60" customWidth="1"/>
    <col min="4354" max="4354" width="31" style="60" customWidth="1"/>
    <col min="4355" max="4355" width="12.28515625" style="60" customWidth="1"/>
    <col min="4356" max="4357" width="27.5703125" style="60" customWidth="1"/>
    <col min="4358" max="4358" width="24.140625" style="60" customWidth="1"/>
    <col min="4359" max="4608" width="9.140625" style="60"/>
    <col min="4609" max="4609" width="6.5703125" style="60" customWidth="1"/>
    <col min="4610" max="4610" width="31" style="60" customWidth="1"/>
    <col min="4611" max="4611" width="12.28515625" style="60" customWidth="1"/>
    <col min="4612" max="4613" width="27.5703125" style="60" customWidth="1"/>
    <col min="4614" max="4614" width="24.140625" style="60" customWidth="1"/>
    <col min="4615" max="4864" width="9.140625" style="60"/>
    <col min="4865" max="4865" width="6.5703125" style="60" customWidth="1"/>
    <col min="4866" max="4866" width="31" style="60" customWidth="1"/>
    <col min="4867" max="4867" width="12.28515625" style="60" customWidth="1"/>
    <col min="4868" max="4869" width="27.5703125" style="60" customWidth="1"/>
    <col min="4870" max="4870" width="24.140625" style="60" customWidth="1"/>
    <col min="4871" max="5120" width="9.140625" style="60"/>
    <col min="5121" max="5121" width="6.5703125" style="60" customWidth="1"/>
    <col min="5122" max="5122" width="31" style="60" customWidth="1"/>
    <col min="5123" max="5123" width="12.28515625" style="60" customWidth="1"/>
    <col min="5124" max="5125" width="27.5703125" style="60" customWidth="1"/>
    <col min="5126" max="5126" width="24.140625" style="60" customWidth="1"/>
    <col min="5127" max="5376" width="9.140625" style="60"/>
    <col min="5377" max="5377" width="6.5703125" style="60" customWidth="1"/>
    <col min="5378" max="5378" width="31" style="60" customWidth="1"/>
    <col min="5379" max="5379" width="12.28515625" style="60" customWidth="1"/>
    <col min="5380" max="5381" width="27.5703125" style="60" customWidth="1"/>
    <col min="5382" max="5382" width="24.140625" style="60" customWidth="1"/>
    <col min="5383" max="5632" width="9.140625" style="60"/>
    <col min="5633" max="5633" width="6.5703125" style="60" customWidth="1"/>
    <col min="5634" max="5634" width="31" style="60" customWidth="1"/>
    <col min="5635" max="5635" width="12.28515625" style="60" customWidth="1"/>
    <col min="5636" max="5637" width="27.5703125" style="60" customWidth="1"/>
    <col min="5638" max="5638" width="24.140625" style="60" customWidth="1"/>
    <col min="5639" max="5888" width="9.140625" style="60"/>
    <col min="5889" max="5889" width="6.5703125" style="60" customWidth="1"/>
    <col min="5890" max="5890" width="31" style="60" customWidth="1"/>
    <col min="5891" max="5891" width="12.28515625" style="60" customWidth="1"/>
    <col min="5892" max="5893" width="27.5703125" style="60" customWidth="1"/>
    <col min="5894" max="5894" width="24.140625" style="60" customWidth="1"/>
    <col min="5895" max="6144" width="9.140625" style="60"/>
    <col min="6145" max="6145" width="6.5703125" style="60" customWidth="1"/>
    <col min="6146" max="6146" width="31" style="60" customWidth="1"/>
    <col min="6147" max="6147" width="12.28515625" style="60" customWidth="1"/>
    <col min="6148" max="6149" width="27.5703125" style="60" customWidth="1"/>
    <col min="6150" max="6150" width="24.140625" style="60" customWidth="1"/>
    <col min="6151" max="6400" width="9.140625" style="60"/>
    <col min="6401" max="6401" width="6.5703125" style="60" customWidth="1"/>
    <col min="6402" max="6402" width="31" style="60" customWidth="1"/>
    <col min="6403" max="6403" width="12.28515625" style="60" customWidth="1"/>
    <col min="6404" max="6405" width="27.5703125" style="60" customWidth="1"/>
    <col min="6406" max="6406" width="24.140625" style="60" customWidth="1"/>
    <col min="6407" max="6656" width="9.140625" style="60"/>
    <col min="6657" max="6657" width="6.5703125" style="60" customWidth="1"/>
    <col min="6658" max="6658" width="31" style="60" customWidth="1"/>
    <col min="6659" max="6659" width="12.28515625" style="60" customWidth="1"/>
    <col min="6660" max="6661" width="27.5703125" style="60" customWidth="1"/>
    <col min="6662" max="6662" width="24.140625" style="60" customWidth="1"/>
    <col min="6663" max="6912" width="9.140625" style="60"/>
    <col min="6913" max="6913" width="6.5703125" style="60" customWidth="1"/>
    <col min="6914" max="6914" width="31" style="60" customWidth="1"/>
    <col min="6915" max="6915" width="12.28515625" style="60" customWidth="1"/>
    <col min="6916" max="6917" width="27.5703125" style="60" customWidth="1"/>
    <col min="6918" max="6918" width="24.140625" style="60" customWidth="1"/>
    <col min="6919" max="7168" width="9.140625" style="60"/>
    <col min="7169" max="7169" width="6.5703125" style="60" customWidth="1"/>
    <col min="7170" max="7170" width="31" style="60" customWidth="1"/>
    <col min="7171" max="7171" width="12.28515625" style="60" customWidth="1"/>
    <col min="7172" max="7173" width="27.5703125" style="60" customWidth="1"/>
    <col min="7174" max="7174" width="24.140625" style="60" customWidth="1"/>
    <col min="7175" max="7424" width="9.140625" style="60"/>
    <col min="7425" max="7425" width="6.5703125" style="60" customWidth="1"/>
    <col min="7426" max="7426" width="31" style="60" customWidth="1"/>
    <col min="7427" max="7427" width="12.28515625" style="60" customWidth="1"/>
    <col min="7428" max="7429" width="27.5703125" style="60" customWidth="1"/>
    <col min="7430" max="7430" width="24.140625" style="60" customWidth="1"/>
    <col min="7431" max="7680" width="9.140625" style="60"/>
    <col min="7681" max="7681" width="6.5703125" style="60" customWidth="1"/>
    <col min="7682" max="7682" width="31" style="60" customWidth="1"/>
    <col min="7683" max="7683" width="12.28515625" style="60" customWidth="1"/>
    <col min="7684" max="7685" width="27.5703125" style="60" customWidth="1"/>
    <col min="7686" max="7686" width="24.140625" style="60" customWidth="1"/>
    <col min="7687" max="7936" width="9.140625" style="60"/>
    <col min="7937" max="7937" width="6.5703125" style="60" customWidth="1"/>
    <col min="7938" max="7938" width="31" style="60" customWidth="1"/>
    <col min="7939" max="7939" width="12.28515625" style="60" customWidth="1"/>
    <col min="7940" max="7941" width="27.5703125" style="60" customWidth="1"/>
    <col min="7942" max="7942" width="24.140625" style="60" customWidth="1"/>
    <col min="7943" max="8192" width="9.140625" style="60"/>
    <col min="8193" max="8193" width="6.5703125" style="60" customWidth="1"/>
    <col min="8194" max="8194" width="31" style="60" customWidth="1"/>
    <col min="8195" max="8195" width="12.28515625" style="60" customWidth="1"/>
    <col min="8196" max="8197" width="27.5703125" style="60" customWidth="1"/>
    <col min="8198" max="8198" width="24.140625" style="60" customWidth="1"/>
    <col min="8199" max="8448" width="9.140625" style="60"/>
    <col min="8449" max="8449" width="6.5703125" style="60" customWidth="1"/>
    <col min="8450" max="8450" width="31" style="60" customWidth="1"/>
    <col min="8451" max="8451" width="12.28515625" style="60" customWidth="1"/>
    <col min="8452" max="8453" width="27.5703125" style="60" customWidth="1"/>
    <col min="8454" max="8454" width="24.140625" style="60" customWidth="1"/>
    <col min="8455" max="8704" width="9.140625" style="60"/>
    <col min="8705" max="8705" width="6.5703125" style="60" customWidth="1"/>
    <col min="8706" max="8706" width="31" style="60" customWidth="1"/>
    <col min="8707" max="8707" width="12.28515625" style="60" customWidth="1"/>
    <col min="8708" max="8709" width="27.5703125" style="60" customWidth="1"/>
    <col min="8710" max="8710" width="24.140625" style="60" customWidth="1"/>
    <col min="8711" max="8960" width="9.140625" style="60"/>
    <col min="8961" max="8961" width="6.5703125" style="60" customWidth="1"/>
    <col min="8962" max="8962" width="31" style="60" customWidth="1"/>
    <col min="8963" max="8963" width="12.28515625" style="60" customWidth="1"/>
    <col min="8964" max="8965" width="27.5703125" style="60" customWidth="1"/>
    <col min="8966" max="8966" width="24.140625" style="60" customWidth="1"/>
    <col min="8967" max="9216" width="9.140625" style="60"/>
    <col min="9217" max="9217" width="6.5703125" style="60" customWidth="1"/>
    <col min="9218" max="9218" width="31" style="60" customWidth="1"/>
    <col min="9219" max="9219" width="12.28515625" style="60" customWidth="1"/>
    <col min="9220" max="9221" width="27.5703125" style="60" customWidth="1"/>
    <col min="9222" max="9222" width="24.140625" style="60" customWidth="1"/>
    <col min="9223" max="9472" width="9.140625" style="60"/>
    <col min="9473" max="9473" width="6.5703125" style="60" customWidth="1"/>
    <col min="9474" max="9474" width="31" style="60" customWidth="1"/>
    <col min="9475" max="9475" width="12.28515625" style="60" customWidth="1"/>
    <col min="9476" max="9477" width="27.5703125" style="60" customWidth="1"/>
    <col min="9478" max="9478" width="24.140625" style="60" customWidth="1"/>
    <col min="9479" max="9728" width="9.140625" style="60"/>
    <col min="9729" max="9729" width="6.5703125" style="60" customWidth="1"/>
    <col min="9730" max="9730" width="31" style="60" customWidth="1"/>
    <col min="9731" max="9731" width="12.28515625" style="60" customWidth="1"/>
    <col min="9732" max="9733" width="27.5703125" style="60" customWidth="1"/>
    <col min="9734" max="9734" width="24.140625" style="60" customWidth="1"/>
    <col min="9735" max="9984" width="9.140625" style="60"/>
    <col min="9985" max="9985" width="6.5703125" style="60" customWidth="1"/>
    <col min="9986" max="9986" width="31" style="60" customWidth="1"/>
    <col min="9987" max="9987" width="12.28515625" style="60" customWidth="1"/>
    <col min="9988" max="9989" width="27.5703125" style="60" customWidth="1"/>
    <col min="9990" max="9990" width="24.140625" style="60" customWidth="1"/>
    <col min="9991" max="10240" width="9.140625" style="60"/>
    <col min="10241" max="10241" width="6.5703125" style="60" customWidth="1"/>
    <col min="10242" max="10242" width="31" style="60" customWidth="1"/>
    <col min="10243" max="10243" width="12.28515625" style="60" customWidth="1"/>
    <col min="10244" max="10245" width="27.5703125" style="60" customWidth="1"/>
    <col min="10246" max="10246" width="24.140625" style="60" customWidth="1"/>
    <col min="10247" max="10496" width="9.140625" style="60"/>
    <col min="10497" max="10497" width="6.5703125" style="60" customWidth="1"/>
    <col min="10498" max="10498" width="31" style="60" customWidth="1"/>
    <col min="10499" max="10499" width="12.28515625" style="60" customWidth="1"/>
    <col min="10500" max="10501" width="27.5703125" style="60" customWidth="1"/>
    <col min="10502" max="10502" width="24.140625" style="60" customWidth="1"/>
    <col min="10503" max="10752" width="9.140625" style="60"/>
    <col min="10753" max="10753" width="6.5703125" style="60" customWidth="1"/>
    <col min="10754" max="10754" width="31" style="60" customWidth="1"/>
    <col min="10755" max="10755" width="12.28515625" style="60" customWidth="1"/>
    <col min="10756" max="10757" width="27.5703125" style="60" customWidth="1"/>
    <col min="10758" max="10758" width="24.140625" style="60" customWidth="1"/>
    <col min="10759" max="11008" width="9.140625" style="60"/>
    <col min="11009" max="11009" width="6.5703125" style="60" customWidth="1"/>
    <col min="11010" max="11010" width="31" style="60" customWidth="1"/>
    <col min="11011" max="11011" width="12.28515625" style="60" customWidth="1"/>
    <col min="11012" max="11013" width="27.5703125" style="60" customWidth="1"/>
    <col min="11014" max="11014" width="24.140625" style="60" customWidth="1"/>
    <col min="11015" max="11264" width="9.140625" style="60"/>
    <col min="11265" max="11265" width="6.5703125" style="60" customWidth="1"/>
    <col min="11266" max="11266" width="31" style="60" customWidth="1"/>
    <col min="11267" max="11267" width="12.28515625" style="60" customWidth="1"/>
    <col min="11268" max="11269" width="27.5703125" style="60" customWidth="1"/>
    <col min="11270" max="11270" width="24.140625" style="60" customWidth="1"/>
    <col min="11271" max="11520" width="9.140625" style="60"/>
    <col min="11521" max="11521" width="6.5703125" style="60" customWidth="1"/>
    <col min="11522" max="11522" width="31" style="60" customWidth="1"/>
    <col min="11523" max="11523" width="12.28515625" style="60" customWidth="1"/>
    <col min="11524" max="11525" width="27.5703125" style="60" customWidth="1"/>
    <col min="11526" max="11526" width="24.140625" style="60" customWidth="1"/>
    <col min="11527" max="11776" width="9.140625" style="60"/>
    <col min="11777" max="11777" width="6.5703125" style="60" customWidth="1"/>
    <col min="11778" max="11778" width="31" style="60" customWidth="1"/>
    <col min="11779" max="11779" width="12.28515625" style="60" customWidth="1"/>
    <col min="11780" max="11781" width="27.5703125" style="60" customWidth="1"/>
    <col min="11782" max="11782" width="24.140625" style="60" customWidth="1"/>
    <col min="11783" max="12032" width="9.140625" style="60"/>
    <col min="12033" max="12033" width="6.5703125" style="60" customWidth="1"/>
    <col min="12034" max="12034" width="31" style="60" customWidth="1"/>
    <col min="12035" max="12035" width="12.28515625" style="60" customWidth="1"/>
    <col min="12036" max="12037" width="27.5703125" style="60" customWidth="1"/>
    <col min="12038" max="12038" width="24.140625" style="60" customWidth="1"/>
    <col min="12039" max="12288" width="9.140625" style="60"/>
    <col min="12289" max="12289" width="6.5703125" style="60" customWidth="1"/>
    <col min="12290" max="12290" width="31" style="60" customWidth="1"/>
    <col min="12291" max="12291" width="12.28515625" style="60" customWidth="1"/>
    <col min="12292" max="12293" width="27.5703125" style="60" customWidth="1"/>
    <col min="12294" max="12294" width="24.140625" style="60" customWidth="1"/>
    <col min="12295" max="12544" width="9.140625" style="60"/>
    <col min="12545" max="12545" width="6.5703125" style="60" customWidth="1"/>
    <col min="12546" max="12546" width="31" style="60" customWidth="1"/>
    <col min="12547" max="12547" width="12.28515625" style="60" customWidth="1"/>
    <col min="12548" max="12549" width="27.5703125" style="60" customWidth="1"/>
    <col min="12550" max="12550" width="24.140625" style="60" customWidth="1"/>
    <col min="12551" max="12800" width="9.140625" style="60"/>
    <col min="12801" max="12801" width="6.5703125" style="60" customWidth="1"/>
    <col min="12802" max="12802" width="31" style="60" customWidth="1"/>
    <col min="12803" max="12803" width="12.28515625" style="60" customWidth="1"/>
    <col min="12804" max="12805" width="27.5703125" style="60" customWidth="1"/>
    <col min="12806" max="12806" width="24.140625" style="60" customWidth="1"/>
    <col min="12807" max="13056" width="9.140625" style="60"/>
    <col min="13057" max="13057" width="6.5703125" style="60" customWidth="1"/>
    <col min="13058" max="13058" width="31" style="60" customWidth="1"/>
    <col min="13059" max="13059" width="12.28515625" style="60" customWidth="1"/>
    <col min="13060" max="13061" width="27.5703125" style="60" customWidth="1"/>
    <col min="13062" max="13062" width="24.140625" style="60" customWidth="1"/>
    <col min="13063" max="13312" width="9.140625" style="60"/>
    <col min="13313" max="13313" width="6.5703125" style="60" customWidth="1"/>
    <col min="13314" max="13314" width="31" style="60" customWidth="1"/>
    <col min="13315" max="13315" width="12.28515625" style="60" customWidth="1"/>
    <col min="13316" max="13317" width="27.5703125" style="60" customWidth="1"/>
    <col min="13318" max="13318" width="24.140625" style="60" customWidth="1"/>
    <col min="13319" max="13568" width="9.140625" style="60"/>
    <col min="13569" max="13569" width="6.5703125" style="60" customWidth="1"/>
    <col min="13570" max="13570" width="31" style="60" customWidth="1"/>
    <col min="13571" max="13571" width="12.28515625" style="60" customWidth="1"/>
    <col min="13572" max="13573" width="27.5703125" style="60" customWidth="1"/>
    <col min="13574" max="13574" width="24.140625" style="60" customWidth="1"/>
    <col min="13575" max="13824" width="9.140625" style="60"/>
    <col min="13825" max="13825" width="6.5703125" style="60" customWidth="1"/>
    <col min="13826" max="13826" width="31" style="60" customWidth="1"/>
    <col min="13827" max="13827" width="12.28515625" style="60" customWidth="1"/>
    <col min="13828" max="13829" width="27.5703125" style="60" customWidth="1"/>
    <col min="13830" max="13830" width="24.140625" style="60" customWidth="1"/>
    <col min="13831" max="14080" width="9.140625" style="60"/>
    <col min="14081" max="14081" width="6.5703125" style="60" customWidth="1"/>
    <col min="14082" max="14082" width="31" style="60" customWidth="1"/>
    <col min="14083" max="14083" width="12.28515625" style="60" customWidth="1"/>
    <col min="14084" max="14085" width="27.5703125" style="60" customWidth="1"/>
    <col min="14086" max="14086" width="24.140625" style="60" customWidth="1"/>
    <col min="14087" max="14336" width="9.140625" style="60"/>
    <col min="14337" max="14337" width="6.5703125" style="60" customWidth="1"/>
    <col min="14338" max="14338" width="31" style="60" customWidth="1"/>
    <col min="14339" max="14339" width="12.28515625" style="60" customWidth="1"/>
    <col min="14340" max="14341" width="27.5703125" style="60" customWidth="1"/>
    <col min="14342" max="14342" width="24.140625" style="60" customWidth="1"/>
    <col min="14343" max="14592" width="9.140625" style="60"/>
    <col min="14593" max="14593" width="6.5703125" style="60" customWidth="1"/>
    <col min="14594" max="14594" width="31" style="60" customWidth="1"/>
    <col min="14595" max="14595" width="12.28515625" style="60" customWidth="1"/>
    <col min="14596" max="14597" width="27.5703125" style="60" customWidth="1"/>
    <col min="14598" max="14598" width="24.140625" style="60" customWidth="1"/>
    <col min="14599" max="14848" width="9.140625" style="60"/>
    <col min="14849" max="14849" width="6.5703125" style="60" customWidth="1"/>
    <col min="14850" max="14850" width="31" style="60" customWidth="1"/>
    <col min="14851" max="14851" width="12.28515625" style="60" customWidth="1"/>
    <col min="14852" max="14853" width="27.5703125" style="60" customWidth="1"/>
    <col min="14854" max="14854" width="24.140625" style="60" customWidth="1"/>
    <col min="14855" max="15104" width="9.140625" style="60"/>
    <col min="15105" max="15105" width="6.5703125" style="60" customWidth="1"/>
    <col min="15106" max="15106" width="31" style="60" customWidth="1"/>
    <col min="15107" max="15107" width="12.28515625" style="60" customWidth="1"/>
    <col min="15108" max="15109" width="27.5703125" style="60" customWidth="1"/>
    <col min="15110" max="15110" width="24.140625" style="60" customWidth="1"/>
    <col min="15111" max="15360" width="9.140625" style="60"/>
    <col min="15361" max="15361" width="6.5703125" style="60" customWidth="1"/>
    <col min="15362" max="15362" width="31" style="60" customWidth="1"/>
    <col min="15363" max="15363" width="12.28515625" style="60" customWidth="1"/>
    <col min="15364" max="15365" width="27.5703125" style="60" customWidth="1"/>
    <col min="15366" max="15366" width="24.140625" style="60" customWidth="1"/>
    <col min="15367" max="15616" width="9.140625" style="60"/>
    <col min="15617" max="15617" width="6.5703125" style="60" customWidth="1"/>
    <col min="15618" max="15618" width="31" style="60" customWidth="1"/>
    <col min="15619" max="15619" width="12.28515625" style="60" customWidth="1"/>
    <col min="15620" max="15621" width="27.5703125" style="60" customWidth="1"/>
    <col min="15622" max="15622" width="24.140625" style="60" customWidth="1"/>
    <col min="15623" max="15872" width="9.140625" style="60"/>
    <col min="15873" max="15873" width="6.5703125" style="60" customWidth="1"/>
    <col min="15874" max="15874" width="31" style="60" customWidth="1"/>
    <col min="15875" max="15875" width="12.28515625" style="60" customWidth="1"/>
    <col min="15876" max="15877" width="27.5703125" style="60" customWidth="1"/>
    <col min="15878" max="15878" width="24.140625" style="60" customWidth="1"/>
    <col min="15879" max="16128" width="9.140625" style="60"/>
    <col min="16129" max="16129" width="6.5703125" style="60" customWidth="1"/>
    <col min="16130" max="16130" width="31" style="60" customWidth="1"/>
    <col min="16131" max="16131" width="12.28515625" style="60" customWidth="1"/>
    <col min="16132" max="16133" width="27.5703125" style="60" customWidth="1"/>
    <col min="16134" max="16134" width="24.140625" style="60" customWidth="1"/>
    <col min="16135" max="16384" width="9.140625" style="60"/>
  </cols>
  <sheetData>
    <row r="1" spans="1:6" ht="18.75" customHeight="1">
      <c r="F1" s="381" t="s">
        <v>803</v>
      </c>
    </row>
    <row r="2" spans="1:6">
      <c r="F2" s="63"/>
    </row>
    <row r="3" spans="1:6" ht="33" customHeight="1">
      <c r="A3" s="872" t="s">
        <v>1071</v>
      </c>
      <c r="B3" s="873"/>
      <c r="C3" s="873"/>
      <c r="D3" s="873"/>
      <c r="E3" s="873"/>
      <c r="F3" s="873"/>
    </row>
    <row r="4" spans="1:6" ht="20.25" customHeight="1"/>
    <row r="5" spans="1:6" s="69" customFormat="1" ht="61.5" customHeight="1">
      <c r="A5" s="874" t="s">
        <v>470</v>
      </c>
      <c r="B5" s="874" t="s">
        <v>471</v>
      </c>
      <c r="C5" s="876" t="s">
        <v>472</v>
      </c>
      <c r="D5" s="68" t="s">
        <v>473</v>
      </c>
      <c r="E5" s="68" t="s">
        <v>474</v>
      </c>
      <c r="F5" s="68" t="s">
        <v>486</v>
      </c>
    </row>
    <row r="6" spans="1:6" s="69" customFormat="1" ht="18" customHeight="1">
      <c r="A6" s="875"/>
      <c r="B6" s="875"/>
      <c r="C6" s="875"/>
      <c r="D6" s="68">
        <f>E6-1</f>
        <v>-2</v>
      </c>
      <c r="E6" s="68">
        <f>F6-1</f>
        <v>-1</v>
      </c>
      <c r="F6" s="68">
        <f>'Таб.2 Пр.5 Справочник'!B8</f>
        <v>0</v>
      </c>
    </row>
    <row r="7" spans="1:6" s="69" customFormat="1" ht="18" customHeight="1">
      <c r="A7" s="89">
        <v>1</v>
      </c>
      <c r="B7" s="89">
        <v>2</v>
      </c>
      <c r="C7" s="89">
        <v>3</v>
      </c>
      <c r="D7" s="68">
        <v>4</v>
      </c>
      <c r="E7" s="68">
        <v>5</v>
      </c>
      <c r="F7" s="68">
        <v>6</v>
      </c>
    </row>
    <row r="8" spans="1:6" s="73" customFormat="1" ht="35.25" customHeight="1">
      <c r="A8" s="70" t="s">
        <v>260</v>
      </c>
      <c r="B8" s="71" t="s">
        <v>487</v>
      </c>
      <c r="C8" s="79"/>
      <c r="D8" s="72"/>
      <c r="E8" s="72"/>
      <c r="F8" s="72"/>
    </row>
    <row r="9" spans="1:6" s="73" customFormat="1">
      <c r="A9" s="70" t="s">
        <v>23</v>
      </c>
      <c r="B9" s="71" t="s">
        <v>148</v>
      </c>
      <c r="C9" s="68" t="s">
        <v>152</v>
      </c>
      <c r="D9" s="129"/>
      <c r="E9" s="129"/>
      <c r="F9" s="129"/>
    </row>
    <row r="10" spans="1:6" s="73" customFormat="1" ht="21" customHeight="1">
      <c r="A10" s="70" t="s">
        <v>29</v>
      </c>
      <c r="B10" s="71" t="s">
        <v>328</v>
      </c>
      <c r="C10" s="68" t="s">
        <v>152</v>
      </c>
      <c r="D10" s="129"/>
      <c r="E10" s="129"/>
      <c r="F10" s="129"/>
    </row>
    <row r="11" spans="1:6" s="73" customFormat="1" ht="33" customHeight="1">
      <c r="A11" s="70" t="s">
        <v>33</v>
      </c>
      <c r="B11" s="71" t="s">
        <v>488</v>
      </c>
      <c r="C11" s="68" t="s">
        <v>152</v>
      </c>
      <c r="D11" s="129"/>
      <c r="E11" s="129"/>
      <c r="F11" s="129"/>
    </row>
    <row r="12" spans="1:6" s="73" customFormat="1">
      <c r="A12" s="70" t="s">
        <v>65</v>
      </c>
      <c r="B12" s="71" t="s">
        <v>489</v>
      </c>
      <c r="C12" s="68" t="s">
        <v>152</v>
      </c>
      <c r="D12" s="129"/>
      <c r="E12" s="129"/>
      <c r="F12" s="129"/>
    </row>
    <row r="13" spans="1:6" s="73" customFormat="1" ht="33.75" customHeight="1">
      <c r="A13" s="70" t="s">
        <v>264</v>
      </c>
      <c r="B13" s="71" t="s">
        <v>490</v>
      </c>
      <c r="C13" s="68"/>
      <c r="D13" s="72"/>
      <c r="E13" s="72"/>
      <c r="F13" s="72"/>
    </row>
    <row r="14" spans="1:6" s="73" customFormat="1" ht="93.6" customHeight="1">
      <c r="A14" s="70" t="s">
        <v>69</v>
      </c>
      <c r="B14" s="71" t="s">
        <v>1072</v>
      </c>
      <c r="C14" s="68" t="s">
        <v>484</v>
      </c>
      <c r="D14" s="129"/>
      <c r="E14" s="129"/>
      <c r="F14" s="129"/>
    </row>
    <row r="15" spans="1:6" s="73" customFormat="1" ht="36.75" customHeight="1">
      <c r="A15" s="70" t="s">
        <v>266</v>
      </c>
      <c r="B15" s="71" t="s">
        <v>491</v>
      </c>
      <c r="C15" s="68"/>
      <c r="D15" s="72"/>
      <c r="E15" s="72"/>
      <c r="F15" s="72"/>
    </row>
    <row r="16" spans="1:6" s="76" customFormat="1">
      <c r="A16" s="74" t="s">
        <v>120</v>
      </c>
      <c r="B16" s="75" t="s">
        <v>518</v>
      </c>
      <c r="C16" s="68" t="s">
        <v>258</v>
      </c>
      <c r="D16" s="129"/>
      <c r="E16" s="129"/>
      <c r="F16" s="129"/>
    </row>
    <row r="17" spans="1:6" s="73" customFormat="1" ht="33.75" customHeight="1">
      <c r="A17" s="70" t="s">
        <v>528</v>
      </c>
      <c r="B17" s="71" t="s">
        <v>519</v>
      </c>
      <c r="C17" s="68" t="s">
        <v>493</v>
      </c>
      <c r="D17" s="129"/>
      <c r="E17" s="129"/>
      <c r="F17" s="129"/>
    </row>
    <row r="18" spans="1:6" s="73" customFormat="1" ht="67.5" customHeight="1">
      <c r="A18" s="70" t="s">
        <v>483</v>
      </c>
      <c r="B18" s="71" t="s">
        <v>520</v>
      </c>
      <c r="C18" s="68" t="s">
        <v>493</v>
      </c>
      <c r="D18" s="129"/>
      <c r="E18" s="129"/>
      <c r="F18" s="129"/>
    </row>
    <row r="19" spans="1:6" s="73" customFormat="1" ht="83.25" customHeight="1">
      <c r="A19" s="70" t="s">
        <v>529</v>
      </c>
      <c r="B19" s="71" t="s">
        <v>521</v>
      </c>
      <c r="C19" s="68" t="s">
        <v>484</v>
      </c>
      <c r="D19" s="143"/>
      <c r="E19" s="143"/>
      <c r="F19" s="143"/>
    </row>
    <row r="20" spans="1:6" s="73" customFormat="1" ht="66.75" customHeight="1">
      <c r="A20" s="70" t="s">
        <v>492</v>
      </c>
      <c r="B20" s="71" t="s">
        <v>522</v>
      </c>
      <c r="C20" s="68"/>
      <c r="D20" s="129"/>
      <c r="E20" s="129"/>
      <c r="F20" s="129"/>
    </row>
    <row r="21" spans="1:6" s="73" customFormat="1" ht="66" customHeight="1">
      <c r="A21" s="70" t="s">
        <v>267</v>
      </c>
      <c r="B21" s="71" t="s">
        <v>494</v>
      </c>
      <c r="C21" s="68" t="s">
        <v>152</v>
      </c>
      <c r="D21" s="129"/>
      <c r="E21" s="129"/>
      <c r="F21" s="129"/>
    </row>
    <row r="22" spans="1:6" s="73" customFormat="1" ht="31.5">
      <c r="A22" s="70" t="s">
        <v>123</v>
      </c>
      <c r="B22" s="71" t="s">
        <v>1073</v>
      </c>
      <c r="C22" s="720" t="s">
        <v>152</v>
      </c>
      <c r="D22" s="129"/>
      <c r="E22" s="129"/>
      <c r="F22" s="129"/>
    </row>
    <row r="23" spans="1:6" s="73" customFormat="1">
      <c r="A23" s="70"/>
      <c r="B23" s="71" t="s">
        <v>495</v>
      </c>
      <c r="C23" s="720" t="s">
        <v>152</v>
      </c>
      <c r="D23" s="129"/>
      <c r="E23" s="129"/>
      <c r="F23" s="129"/>
    </row>
    <row r="24" spans="1:6" s="73" customFormat="1">
      <c r="A24" s="70"/>
      <c r="B24" s="71" t="s">
        <v>496</v>
      </c>
      <c r="C24" s="720" t="s">
        <v>152</v>
      </c>
      <c r="D24" s="129"/>
      <c r="E24" s="129"/>
      <c r="F24" s="129"/>
    </row>
    <row r="25" spans="1:6" s="73" customFormat="1">
      <c r="A25" s="70"/>
      <c r="B25" s="71" t="s">
        <v>497</v>
      </c>
      <c r="C25" s="720" t="s">
        <v>152</v>
      </c>
      <c r="D25" s="129"/>
      <c r="E25" s="129"/>
      <c r="F25" s="129"/>
    </row>
    <row r="26" spans="1:6" s="73" customFormat="1">
      <c r="A26" s="70"/>
      <c r="B26" s="71" t="s">
        <v>498</v>
      </c>
      <c r="C26" s="720" t="s">
        <v>152</v>
      </c>
      <c r="D26" s="129"/>
      <c r="E26" s="129"/>
      <c r="F26" s="129"/>
    </row>
    <row r="27" spans="1:6" s="73" customFormat="1" ht="36" customHeight="1">
      <c r="A27" s="70" t="s">
        <v>124</v>
      </c>
      <c r="B27" s="71" t="s">
        <v>530</v>
      </c>
      <c r="C27" s="68" t="s">
        <v>152</v>
      </c>
      <c r="D27" s="129"/>
      <c r="E27" s="129"/>
      <c r="F27" s="129"/>
    </row>
    <row r="28" spans="1:6" s="73" customFormat="1" ht="51" customHeight="1">
      <c r="A28" s="70" t="s">
        <v>485</v>
      </c>
      <c r="B28" s="71" t="s">
        <v>499</v>
      </c>
      <c r="C28" s="68" t="s">
        <v>152</v>
      </c>
      <c r="D28" s="129"/>
      <c r="E28" s="129"/>
      <c r="F28" s="129"/>
    </row>
    <row r="29" spans="1:6" s="73" customFormat="1" ht="37.5" customHeight="1">
      <c r="A29" s="70" t="s">
        <v>1150</v>
      </c>
      <c r="B29" s="71" t="s">
        <v>500</v>
      </c>
      <c r="C29" s="68" t="s">
        <v>152</v>
      </c>
      <c r="D29" s="129"/>
      <c r="E29" s="129"/>
      <c r="F29" s="129"/>
    </row>
    <row r="30" spans="1:6" s="73" customFormat="1" ht="53.25" customHeight="1">
      <c r="A30" s="70" t="s">
        <v>1151</v>
      </c>
      <c r="B30" s="71" t="s">
        <v>501</v>
      </c>
      <c r="C30" s="68"/>
      <c r="D30" s="144"/>
      <c r="E30" s="144"/>
      <c r="F30" s="144"/>
    </row>
    <row r="31" spans="1:6" s="73" customFormat="1">
      <c r="A31" s="70"/>
      <c r="B31" s="77" t="s">
        <v>342</v>
      </c>
      <c r="C31" s="68"/>
      <c r="D31" s="72"/>
      <c r="E31" s="72"/>
      <c r="F31" s="72"/>
    </row>
    <row r="32" spans="1:6" s="73" customFormat="1" ht="18.75" customHeight="1">
      <c r="A32" s="70"/>
      <c r="B32" s="71" t="s">
        <v>527</v>
      </c>
      <c r="C32" s="68" t="s">
        <v>19</v>
      </c>
      <c r="D32" s="129"/>
      <c r="E32" s="129"/>
      <c r="F32" s="129"/>
    </row>
    <row r="33" spans="1:6" s="73" customFormat="1" ht="34.5" customHeight="1">
      <c r="A33" s="70"/>
      <c r="B33" s="71" t="s">
        <v>524</v>
      </c>
      <c r="C33" s="68" t="s">
        <v>523</v>
      </c>
      <c r="D33" s="129"/>
      <c r="E33" s="129"/>
      <c r="F33" s="129"/>
    </row>
    <row r="34" spans="1:6" s="73" customFormat="1" ht="66.75" customHeight="1">
      <c r="A34" s="70" t="s">
        <v>127</v>
      </c>
      <c r="B34" s="71" t="s">
        <v>502</v>
      </c>
      <c r="C34" s="68"/>
      <c r="D34" s="72"/>
      <c r="E34" s="72"/>
      <c r="F34" s="72"/>
    </row>
    <row r="35" spans="1:6" s="73" customFormat="1" ht="31.5">
      <c r="A35" s="70" t="s">
        <v>198</v>
      </c>
      <c r="B35" s="71" t="s">
        <v>503</v>
      </c>
      <c r="C35" s="68" t="s">
        <v>504</v>
      </c>
      <c r="D35" s="129"/>
      <c r="E35" s="129"/>
      <c r="F35" s="129"/>
    </row>
    <row r="36" spans="1:6" s="73" customFormat="1" ht="31.5">
      <c r="A36" s="70" t="s">
        <v>204</v>
      </c>
      <c r="B36" s="71" t="s">
        <v>505</v>
      </c>
      <c r="C36" s="68" t="s">
        <v>525</v>
      </c>
      <c r="D36" s="129"/>
      <c r="E36" s="129"/>
      <c r="F36" s="129"/>
    </row>
    <row r="37" spans="1:6" s="73" customFormat="1" ht="51" customHeight="1">
      <c r="A37" s="70" t="s">
        <v>506</v>
      </c>
      <c r="B37" s="71" t="s">
        <v>507</v>
      </c>
      <c r="C37" s="68"/>
      <c r="D37" s="143"/>
      <c r="E37" s="143"/>
      <c r="F37" s="143"/>
    </row>
    <row r="38" spans="1:6" s="73" customFormat="1">
      <c r="A38" s="70"/>
      <c r="B38" s="77" t="s">
        <v>342</v>
      </c>
      <c r="C38" s="68"/>
      <c r="D38" s="72"/>
      <c r="E38" s="72"/>
      <c r="F38" s="72"/>
    </row>
    <row r="39" spans="1:6" s="73" customFormat="1" ht="51" customHeight="1">
      <c r="A39" s="70"/>
      <c r="B39" s="71" t="s">
        <v>508</v>
      </c>
      <c r="C39" s="68" t="s">
        <v>152</v>
      </c>
      <c r="D39" s="129"/>
      <c r="E39" s="129"/>
      <c r="F39" s="129"/>
    </row>
    <row r="40" spans="1:6" s="73" customFormat="1" ht="68.25" customHeight="1">
      <c r="A40" s="70"/>
      <c r="B40" s="71" t="s">
        <v>509</v>
      </c>
      <c r="C40" s="68" t="s">
        <v>152</v>
      </c>
      <c r="D40" s="129"/>
      <c r="E40" s="129"/>
      <c r="F40" s="129"/>
    </row>
    <row r="41" spans="1:6" ht="19.5" customHeight="1">
      <c r="A41" s="78"/>
    </row>
    <row r="42" spans="1:6" ht="18.75">
      <c r="A42" s="82" t="s">
        <v>531</v>
      </c>
      <c r="B42" s="60" t="s">
        <v>526</v>
      </c>
    </row>
    <row r="43" spans="1:6">
      <c r="A43" s="78"/>
    </row>
    <row r="44" spans="1:6">
      <c r="A44" s="78"/>
    </row>
  </sheetData>
  <sheetProtection algorithmName="SHA-512" hashValue="kgrTUidI3IXen7BO3FfPx6G6/NvBtbYA0KEnfrlS3C0tEV/SHQjl4OHX8JQ9MhVdPE4VV7VL9EepZqRtgRuD9g==" saltValue="Pwj7uBKZhguu/QHukKa3dA==" spinCount="100000" sheet="1" objects="1"/>
  <mergeCells count="4">
    <mergeCell ref="A3:F3"/>
    <mergeCell ref="A5:A6"/>
    <mergeCell ref="B5:B6"/>
    <mergeCell ref="C5:C6"/>
  </mergeCells>
  <pageMargins left="0.70866141732283472" right="0.31496062992125984" top="0.35433070866141736" bottom="0.35433070866141736" header="0.31496062992125984" footer="0.31496062992125984"/>
  <pageSetup paperSize="9" scale="66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35"/>
  <dimension ref="A1:R36"/>
  <sheetViews>
    <sheetView zoomScale="75" zoomScaleNormal="75" zoomScaleSheetLayoutView="70" workbookViewId="0">
      <selection activeCell="L31" sqref="L31"/>
    </sheetView>
  </sheetViews>
  <sheetFormatPr defaultColWidth="9.140625" defaultRowHeight="12.75"/>
  <cols>
    <col min="1" max="1" width="6.140625" style="191" customWidth="1"/>
    <col min="2" max="2" width="52" style="191" customWidth="1"/>
    <col min="3" max="3" width="6.5703125" style="682" customWidth="1"/>
    <col min="4" max="4" width="9.140625" style="191" customWidth="1"/>
    <col min="5" max="7" width="10.5703125" style="191" customWidth="1"/>
    <col min="8" max="8" width="8" style="191" customWidth="1"/>
    <col min="9" max="13" width="10.5703125" style="191" customWidth="1"/>
    <col min="14" max="14" width="9.140625" style="191" customWidth="1"/>
    <col min="15" max="17" width="10.5703125" style="191" customWidth="1"/>
    <col min="18" max="18" width="8" style="191" customWidth="1"/>
    <col min="19" max="16384" width="9.140625" style="191"/>
  </cols>
  <sheetData>
    <row r="1" spans="1:18">
      <c r="P1" s="1002" t="s">
        <v>1040</v>
      </c>
      <c r="Q1" s="1002"/>
      <c r="R1" s="1002"/>
    </row>
    <row r="2" spans="1:18" s="185" customFormat="1" ht="18.75">
      <c r="B2" s="186">
        <f>'Таб.4 Пр.6 Баланс ээ'!B1</f>
        <v>0</v>
      </c>
      <c r="C2" s="187"/>
      <c r="G2" s="1004"/>
      <c r="H2" s="1004"/>
      <c r="L2" s="1003" t="s">
        <v>822</v>
      </c>
      <c r="M2" s="1003"/>
      <c r="N2" s="1003"/>
      <c r="O2" s="1003"/>
      <c r="P2" s="1003"/>
      <c r="Q2" s="1003"/>
      <c r="R2" s="1003"/>
    </row>
    <row r="3" spans="1:18" s="185" customFormat="1" ht="15.75">
      <c r="A3" s="188" t="s">
        <v>820</v>
      </c>
      <c r="B3" s="189"/>
      <c r="C3" s="190"/>
      <c r="R3" s="185" t="s">
        <v>823</v>
      </c>
    </row>
    <row r="4" spans="1:18" ht="13.5" thickBot="1"/>
    <row r="5" spans="1:18" s="193" customFormat="1" ht="15">
      <c r="A5" s="1005" t="s">
        <v>571</v>
      </c>
      <c r="B5" s="1006" t="s">
        <v>572</v>
      </c>
      <c r="C5" s="1008" t="s">
        <v>573</v>
      </c>
      <c r="D5" s="988" t="str">
        <f>'Таб.9 Пр.6 Баланс ээ Факт'!D4:H4</f>
        <v>1 полугодие 2017</v>
      </c>
      <c r="E5" s="989"/>
      <c r="F5" s="989"/>
      <c r="G5" s="989"/>
      <c r="H5" s="990"/>
      <c r="I5" s="988" t="str">
        <f>'Таб.9 Пр.6 Баланс ээ Факт'!I4:M4</f>
        <v>2 полугодие 2017</v>
      </c>
      <c r="J5" s="989"/>
      <c r="K5" s="989"/>
      <c r="L5" s="989"/>
      <c r="M5" s="990"/>
      <c r="N5" s="988" t="str">
        <f>'Таб.9 Пр.6 Баланс ээ Факт'!N4:R4</f>
        <v>2017 год</v>
      </c>
      <c r="O5" s="989"/>
      <c r="P5" s="989"/>
      <c r="Q5" s="989"/>
      <c r="R5" s="990"/>
    </row>
    <row r="6" spans="1:18" s="197" customFormat="1">
      <c r="A6" s="1005"/>
      <c r="B6" s="1007"/>
      <c r="C6" s="1009"/>
      <c r="D6" s="194" t="s">
        <v>11</v>
      </c>
      <c r="E6" s="195" t="s">
        <v>88</v>
      </c>
      <c r="F6" s="195" t="s">
        <v>89</v>
      </c>
      <c r="G6" s="195" t="s">
        <v>90</v>
      </c>
      <c r="H6" s="196" t="s">
        <v>91</v>
      </c>
      <c r="I6" s="194" t="s">
        <v>11</v>
      </c>
      <c r="J6" s="195" t="s">
        <v>88</v>
      </c>
      <c r="K6" s="195" t="s">
        <v>89</v>
      </c>
      <c r="L6" s="195" t="s">
        <v>90</v>
      </c>
      <c r="M6" s="196" t="s">
        <v>91</v>
      </c>
      <c r="N6" s="194" t="s">
        <v>11</v>
      </c>
      <c r="O6" s="195" t="s">
        <v>88</v>
      </c>
      <c r="P6" s="195" t="s">
        <v>89</v>
      </c>
      <c r="Q6" s="195" t="s">
        <v>90</v>
      </c>
      <c r="R6" s="196" t="s">
        <v>91</v>
      </c>
    </row>
    <row r="7" spans="1:18" s="197" customFormat="1" ht="13.5" thickBot="1">
      <c r="A7" s="198">
        <v>1</v>
      </c>
      <c r="B7" s="199">
        <v>2</v>
      </c>
      <c r="C7" s="1010"/>
      <c r="D7" s="200">
        <f>1</f>
        <v>1</v>
      </c>
      <c r="E7" s="201">
        <f>D7+1</f>
        <v>2</v>
      </c>
      <c r="F7" s="201">
        <f>E7+1</f>
        <v>3</v>
      </c>
      <c r="G7" s="201">
        <f>F7+1</f>
        <v>4</v>
      </c>
      <c r="H7" s="202">
        <f>G7+1</f>
        <v>5</v>
      </c>
      <c r="I7" s="200">
        <f>1</f>
        <v>1</v>
      </c>
      <c r="J7" s="201">
        <f>I7+1</f>
        <v>2</v>
      </c>
      <c r="K7" s="201">
        <f>J7+1</f>
        <v>3</v>
      </c>
      <c r="L7" s="201">
        <f>K7+1</f>
        <v>4</v>
      </c>
      <c r="M7" s="202">
        <f>L7+1</f>
        <v>5</v>
      </c>
      <c r="N7" s="200">
        <f>1</f>
        <v>1</v>
      </c>
      <c r="O7" s="201">
        <f>N7+1</f>
        <v>2</v>
      </c>
      <c r="P7" s="201">
        <f>O7+1</f>
        <v>3</v>
      </c>
      <c r="Q7" s="201">
        <f>P7+1</f>
        <v>4</v>
      </c>
      <c r="R7" s="202">
        <f>Q7+1</f>
        <v>5</v>
      </c>
    </row>
    <row r="8" spans="1:18" s="203" customFormat="1">
      <c r="A8" s="448" t="s">
        <v>260</v>
      </c>
      <c r="B8" s="410" t="s">
        <v>599</v>
      </c>
      <c r="C8" s="449" t="s">
        <v>600</v>
      </c>
      <c r="D8" s="396"/>
      <c r="E8" s="397"/>
      <c r="F8" s="397"/>
      <c r="G8" s="397"/>
      <c r="H8" s="398"/>
      <c r="I8" s="396"/>
      <c r="J8" s="397"/>
      <c r="K8" s="397"/>
      <c r="L8" s="397"/>
      <c r="M8" s="398"/>
      <c r="N8" s="396"/>
      <c r="O8" s="397"/>
      <c r="P8" s="397"/>
      <c r="Q8" s="397"/>
      <c r="R8" s="398"/>
    </row>
    <row r="9" spans="1:18" s="203" customFormat="1">
      <c r="A9" s="450" t="s">
        <v>23</v>
      </c>
      <c r="B9" s="411" t="s">
        <v>576</v>
      </c>
      <c r="C9" s="449" t="s">
        <v>600</v>
      </c>
      <c r="D9" s="209"/>
      <c r="E9" s="399"/>
      <c r="F9" s="399"/>
      <c r="G9" s="399"/>
      <c r="H9" s="400"/>
      <c r="I9" s="209"/>
      <c r="J9" s="399"/>
      <c r="K9" s="399"/>
      <c r="L9" s="399"/>
      <c r="M9" s="400"/>
      <c r="N9" s="209"/>
      <c r="O9" s="399"/>
      <c r="P9" s="399"/>
      <c r="Q9" s="399"/>
      <c r="R9" s="400"/>
    </row>
    <row r="10" spans="1:18">
      <c r="A10" s="451"/>
      <c r="B10" s="412" t="s">
        <v>577</v>
      </c>
      <c r="C10" s="452"/>
      <c r="D10" s="204"/>
      <c r="E10" s="205"/>
      <c r="F10" s="205"/>
      <c r="G10" s="205"/>
      <c r="H10" s="206"/>
      <c r="I10" s="204"/>
      <c r="J10" s="205"/>
      <c r="K10" s="205"/>
      <c r="L10" s="205"/>
      <c r="M10" s="206"/>
      <c r="N10" s="204"/>
      <c r="O10" s="205"/>
      <c r="P10" s="205"/>
      <c r="Q10" s="205"/>
      <c r="R10" s="206"/>
    </row>
    <row r="11" spans="1:18">
      <c r="A11" s="451"/>
      <c r="B11" s="412" t="s">
        <v>578</v>
      </c>
      <c r="C11" s="452" t="s">
        <v>600</v>
      </c>
      <c r="D11" s="204"/>
      <c r="E11" s="207"/>
      <c r="F11" s="207"/>
      <c r="G11" s="207"/>
      <c r="H11" s="208"/>
      <c r="I11" s="204"/>
      <c r="J11" s="207"/>
      <c r="K11" s="207"/>
      <c r="L11" s="207"/>
      <c r="M11" s="208"/>
      <c r="N11" s="204"/>
      <c r="O11" s="207"/>
      <c r="P11" s="207"/>
      <c r="Q11" s="207"/>
      <c r="R11" s="208"/>
    </row>
    <row r="12" spans="1:18">
      <c r="A12" s="451"/>
      <c r="B12" s="412" t="s">
        <v>88</v>
      </c>
      <c r="C12" s="452" t="s">
        <v>600</v>
      </c>
      <c r="D12" s="204"/>
      <c r="E12" s="453"/>
      <c r="F12" s="207"/>
      <c r="G12" s="207"/>
      <c r="H12" s="208"/>
      <c r="I12" s="204"/>
      <c r="J12" s="453"/>
      <c r="K12" s="207"/>
      <c r="L12" s="207"/>
      <c r="M12" s="208"/>
      <c r="N12" s="204"/>
      <c r="O12" s="453"/>
      <c r="P12" s="207"/>
      <c r="Q12" s="207"/>
      <c r="R12" s="208"/>
    </row>
    <row r="13" spans="1:18">
      <c r="A13" s="451"/>
      <c r="B13" s="412" t="s">
        <v>89</v>
      </c>
      <c r="C13" s="452" t="s">
        <v>600</v>
      </c>
      <c r="D13" s="204"/>
      <c r="E13" s="453"/>
      <c r="F13" s="453"/>
      <c r="G13" s="207"/>
      <c r="H13" s="208"/>
      <c r="I13" s="204"/>
      <c r="J13" s="453"/>
      <c r="K13" s="453"/>
      <c r="L13" s="207"/>
      <c r="M13" s="208"/>
      <c r="N13" s="204"/>
      <c r="O13" s="453"/>
      <c r="P13" s="453"/>
      <c r="Q13" s="207"/>
      <c r="R13" s="208"/>
    </row>
    <row r="14" spans="1:18">
      <c r="A14" s="451"/>
      <c r="B14" s="412" t="s">
        <v>90</v>
      </c>
      <c r="C14" s="452" t="s">
        <v>600</v>
      </c>
      <c r="D14" s="204"/>
      <c r="E14" s="453"/>
      <c r="F14" s="453"/>
      <c r="G14" s="453"/>
      <c r="H14" s="208"/>
      <c r="I14" s="204"/>
      <c r="J14" s="453"/>
      <c r="K14" s="453"/>
      <c r="L14" s="453"/>
      <c r="M14" s="208"/>
      <c r="N14" s="204"/>
      <c r="O14" s="453"/>
      <c r="P14" s="453"/>
      <c r="Q14" s="453"/>
      <c r="R14" s="208"/>
    </row>
    <row r="15" spans="1:18" ht="15">
      <c r="A15" s="451" t="s">
        <v>29</v>
      </c>
      <c r="B15" s="408" t="s">
        <v>601</v>
      </c>
      <c r="C15" s="452" t="s">
        <v>600</v>
      </c>
      <c r="D15" s="209"/>
      <c r="E15" s="207"/>
      <c r="F15" s="207"/>
      <c r="G15" s="207"/>
      <c r="H15" s="208"/>
      <c r="I15" s="209"/>
      <c r="J15" s="207"/>
      <c r="K15" s="207"/>
      <c r="L15" s="207"/>
      <c r="M15" s="208"/>
      <c r="N15" s="209"/>
      <c r="O15" s="207"/>
      <c r="P15" s="207"/>
      <c r="Q15" s="207"/>
      <c r="R15" s="208"/>
    </row>
    <row r="16" spans="1:18" ht="15">
      <c r="A16" s="451" t="s">
        <v>33</v>
      </c>
      <c r="B16" s="408" t="s">
        <v>257</v>
      </c>
      <c r="C16" s="452" t="s">
        <v>600</v>
      </c>
      <c r="D16" s="209"/>
      <c r="E16" s="207"/>
      <c r="F16" s="207"/>
      <c r="G16" s="207"/>
      <c r="H16" s="208"/>
      <c r="I16" s="209"/>
      <c r="J16" s="207"/>
      <c r="K16" s="207"/>
      <c r="L16" s="207"/>
      <c r="M16" s="208"/>
      <c r="N16" s="209"/>
      <c r="O16" s="207"/>
      <c r="P16" s="207"/>
      <c r="Q16" s="207"/>
      <c r="R16" s="208"/>
    </row>
    <row r="17" spans="1:18" ht="15">
      <c r="A17" s="451" t="s">
        <v>65</v>
      </c>
      <c r="B17" s="408" t="s">
        <v>602</v>
      </c>
      <c r="C17" s="452" t="s">
        <v>600</v>
      </c>
      <c r="D17" s="209"/>
      <c r="E17" s="207"/>
      <c r="F17" s="207"/>
      <c r="G17" s="207"/>
      <c r="H17" s="208"/>
      <c r="I17" s="209"/>
      <c r="J17" s="207"/>
      <c r="K17" s="207"/>
      <c r="L17" s="207"/>
      <c r="M17" s="208"/>
      <c r="N17" s="209"/>
      <c r="O17" s="207"/>
      <c r="P17" s="207"/>
      <c r="Q17" s="207"/>
      <c r="R17" s="208"/>
    </row>
    <row r="18" spans="1:18" ht="15">
      <c r="A18" s="451" t="s">
        <v>1085</v>
      </c>
      <c r="B18" s="408" t="s">
        <v>1080</v>
      </c>
      <c r="C18" s="452" t="s">
        <v>600</v>
      </c>
      <c r="D18" s="209"/>
      <c r="E18" s="207"/>
      <c r="F18" s="207"/>
      <c r="G18" s="207"/>
      <c r="H18" s="208"/>
      <c r="I18" s="209"/>
      <c r="J18" s="207"/>
      <c r="K18" s="207"/>
      <c r="L18" s="207"/>
      <c r="M18" s="208"/>
      <c r="N18" s="209"/>
      <c r="O18" s="207"/>
      <c r="P18" s="207"/>
      <c r="Q18" s="207"/>
      <c r="R18" s="208"/>
    </row>
    <row r="19" spans="1:18" ht="15">
      <c r="A19" s="451" t="s">
        <v>1086</v>
      </c>
      <c r="B19" s="408" t="s">
        <v>1082</v>
      </c>
      <c r="C19" s="452" t="s">
        <v>600</v>
      </c>
      <c r="D19" s="209"/>
      <c r="E19" s="207"/>
      <c r="F19" s="207"/>
      <c r="G19" s="207"/>
      <c r="H19" s="208"/>
      <c r="I19" s="209"/>
      <c r="J19" s="207"/>
      <c r="K19" s="207"/>
      <c r="L19" s="207"/>
      <c r="M19" s="208"/>
      <c r="N19" s="209"/>
      <c r="O19" s="207"/>
      <c r="P19" s="207"/>
      <c r="Q19" s="207"/>
      <c r="R19" s="208"/>
    </row>
    <row r="20" spans="1:18" ht="15">
      <c r="A20" s="451" t="s">
        <v>264</v>
      </c>
      <c r="B20" s="408" t="s">
        <v>603</v>
      </c>
      <c r="C20" s="452" t="s">
        <v>600</v>
      </c>
      <c r="D20" s="209"/>
      <c r="E20" s="207"/>
      <c r="F20" s="207"/>
      <c r="G20" s="207"/>
      <c r="H20" s="208"/>
      <c r="I20" s="209"/>
      <c r="J20" s="207"/>
      <c r="K20" s="207"/>
      <c r="L20" s="207"/>
      <c r="M20" s="208"/>
      <c r="N20" s="209"/>
      <c r="O20" s="207"/>
      <c r="P20" s="207"/>
      <c r="Q20" s="207"/>
      <c r="R20" s="208"/>
    </row>
    <row r="21" spans="1:18" ht="15">
      <c r="A21" s="451"/>
      <c r="B21" s="408" t="s">
        <v>1088</v>
      </c>
      <c r="C21" s="452" t="s">
        <v>16</v>
      </c>
      <c r="D21" s="399"/>
      <c r="E21" s="399"/>
      <c r="F21" s="399"/>
      <c r="G21" s="399"/>
      <c r="H21" s="400"/>
      <c r="I21" s="399"/>
      <c r="J21" s="399"/>
      <c r="K21" s="399"/>
      <c r="L21" s="399"/>
      <c r="M21" s="400"/>
      <c r="N21" s="399"/>
      <c r="O21" s="399"/>
      <c r="P21" s="399"/>
      <c r="Q21" s="399"/>
      <c r="R21" s="400"/>
    </row>
    <row r="22" spans="1:18" ht="15">
      <c r="A22" s="454" t="s">
        <v>584</v>
      </c>
      <c r="B22" s="408" t="s">
        <v>585</v>
      </c>
      <c r="C22" s="452" t="s">
        <v>600</v>
      </c>
      <c r="D22" s="209"/>
      <c r="E22" s="207"/>
      <c r="F22" s="207"/>
      <c r="G22" s="207"/>
      <c r="H22" s="208"/>
      <c r="I22" s="209"/>
      <c r="J22" s="207"/>
      <c r="K22" s="207"/>
      <c r="L22" s="207"/>
      <c r="M22" s="208"/>
      <c r="N22" s="209"/>
      <c r="O22" s="207"/>
      <c r="P22" s="207"/>
      <c r="Q22" s="207"/>
      <c r="R22" s="208"/>
    </row>
    <row r="23" spans="1:18" ht="30">
      <c r="A23" s="454" t="s">
        <v>586</v>
      </c>
      <c r="B23" s="408" t="s">
        <v>587</v>
      </c>
      <c r="C23" s="452" t="s">
        <v>600</v>
      </c>
      <c r="D23" s="209"/>
      <c r="E23" s="207"/>
      <c r="F23" s="207"/>
      <c r="G23" s="207"/>
      <c r="H23" s="208"/>
      <c r="I23" s="209"/>
      <c r="J23" s="207"/>
      <c r="K23" s="207"/>
      <c r="L23" s="207"/>
      <c r="M23" s="208"/>
      <c r="N23" s="209"/>
      <c r="O23" s="207"/>
      <c r="P23" s="207"/>
      <c r="Q23" s="207"/>
      <c r="R23" s="208"/>
    </row>
    <row r="24" spans="1:18" s="159" customFormat="1" ht="30">
      <c r="A24" s="454" t="s">
        <v>1090</v>
      </c>
      <c r="B24" s="408" t="s">
        <v>1089</v>
      </c>
      <c r="C24" s="452" t="s">
        <v>600</v>
      </c>
      <c r="D24" s="209"/>
      <c r="E24" s="207"/>
      <c r="F24" s="207"/>
      <c r="G24" s="207"/>
      <c r="H24" s="208"/>
      <c r="I24" s="209"/>
      <c r="J24" s="207"/>
      <c r="K24" s="207"/>
      <c r="L24" s="207"/>
      <c r="M24" s="208"/>
      <c r="N24" s="209"/>
      <c r="O24" s="207"/>
      <c r="P24" s="207"/>
      <c r="Q24" s="207"/>
      <c r="R24" s="208"/>
    </row>
    <row r="25" spans="1:18" s="159" customFormat="1" ht="15">
      <c r="A25" s="454" t="s">
        <v>588</v>
      </c>
      <c r="B25" s="408" t="s">
        <v>589</v>
      </c>
      <c r="C25" s="452" t="s">
        <v>600</v>
      </c>
      <c r="D25" s="209"/>
      <c r="E25" s="207"/>
      <c r="F25" s="207"/>
      <c r="G25" s="207"/>
      <c r="H25" s="208"/>
      <c r="I25" s="209"/>
      <c r="J25" s="207"/>
      <c r="K25" s="207"/>
      <c r="L25" s="207"/>
      <c r="M25" s="208"/>
      <c r="N25" s="209"/>
      <c r="O25" s="207"/>
      <c r="P25" s="207"/>
      <c r="Q25" s="207"/>
      <c r="R25" s="208"/>
    </row>
    <row r="26" spans="1:18" s="159" customFormat="1" ht="15">
      <c r="A26" s="182" t="s">
        <v>590</v>
      </c>
      <c r="B26" s="408" t="s">
        <v>1083</v>
      </c>
      <c r="C26" s="452" t="s">
        <v>600</v>
      </c>
      <c r="D26" s="209"/>
      <c r="E26" s="207"/>
      <c r="F26" s="207"/>
      <c r="G26" s="207"/>
      <c r="H26" s="208"/>
      <c r="I26" s="209"/>
      <c r="J26" s="207"/>
      <c r="K26" s="207"/>
      <c r="L26" s="207"/>
      <c r="M26" s="208"/>
      <c r="N26" s="209"/>
      <c r="O26" s="207"/>
      <c r="P26" s="207"/>
      <c r="Q26" s="207"/>
      <c r="R26" s="208"/>
    </row>
    <row r="27" spans="1:18" s="159" customFormat="1" ht="15">
      <c r="A27" s="182" t="s">
        <v>1090</v>
      </c>
      <c r="B27" s="408" t="s">
        <v>1087</v>
      </c>
      <c r="C27" s="452" t="s">
        <v>600</v>
      </c>
      <c r="D27" s="209"/>
      <c r="E27" s="207"/>
      <c r="F27" s="207"/>
      <c r="G27" s="207"/>
      <c r="H27" s="208"/>
      <c r="I27" s="209"/>
      <c r="J27" s="207"/>
      <c r="K27" s="207"/>
      <c r="L27" s="207"/>
      <c r="M27" s="208"/>
      <c r="N27" s="209"/>
      <c r="O27" s="207"/>
      <c r="P27" s="207"/>
      <c r="Q27" s="207"/>
      <c r="R27" s="208"/>
    </row>
    <row r="28" spans="1:18" s="159" customFormat="1" ht="15.75">
      <c r="A28" s="182" t="s">
        <v>266</v>
      </c>
      <c r="B28" s="413" t="s">
        <v>604</v>
      </c>
      <c r="C28" s="452" t="s">
        <v>600</v>
      </c>
      <c r="D28" s="209"/>
      <c r="E28" s="207"/>
      <c r="F28" s="207"/>
      <c r="G28" s="207"/>
      <c r="H28" s="208"/>
      <c r="I28" s="209"/>
      <c r="J28" s="207"/>
      <c r="K28" s="207"/>
      <c r="L28" s="207"/>
      <c r="M28" s="208"/>
      <c r="N28" s="209"/>
      <c r="O28" s="207"/>
      <c r="P28" s="207"/>
      <c r="Q28" s="207"/>
      <c r="R28" s="208"/>
    </row>
    <row r="29" spans="1:18" s="159" customFormat="1" ht="15">
      <c r="A29" s="182" t="s">
        <v>267</v>
      </c>
      <c r="B29" s="408" t="s">
        <v>605</v>
      </c>
      <c r="C29" s="452" t="s">
        <v>600</v>
      </c>
      <c r="D29" s="209"/>
      <c r="E29" s="399"/>
      <c r="F29" s="399"/>
      <c r="G29" s="399"/>
      <c r="H29" s="400"/>
      <c r="I29" s="209"/>
      <c r="J29" s="399"/>
      <c r="K29" s="399"/>
      <c r="L29" s="399"/>
      <c r="M29" s="400"/>
      <c r="N29" s="209"/>
      <c r="O29" s="399"/>
      <c r="P29" s="399"/>
      <c r="Q29" s="399"/>
      <c r="R29" s="400"/>
    </row>
    <row r="30" spans="1:18" ht="15" customHeight="1">
      <c r="A30" s="182" t="s">
        <v>123</v>
      </c>
      <c r="B30" s="408" t="s">
        <v>593</v>
      </c>
      <c r="C30" s="452" t="s">
        <v>600</v>
      </c>
      <c r="D30" s="209"/>
      <c r="E30" s="399"/>
      <c r="F30" s="399"/>
      <c r="G30" s="399"/>
      <c r="H30" s="399"/>
      <c r="I30" s="209"/>
      <c r="J30" s="399"/>
      <c r="K30" s="399"/>
      <c r="L30" s="399"/>
      <c r="M30" s="399"/>
      <c r="N30" s="209"/>
      <c r="O30" s="399"/>
      <c r="P30" s="399"/>
      <c r="Q30" s="399"/>
      <c r="R30" s="400"/>
    </row>
    <row r="31" spans="1:18" ht="15">
      <c r="A31" s="182"/>
      <c r="B31" s="408" t="s">
        <v>594</v>
      </c>
      <c r="C31" s="452" t="s">
        <v>600</v>
      </c>
      <c r="D31" s="204"/>
      <c r="E31" s="205"/>
      <c r="F31" s="205"/>
      <c r="G31" s="205"/>
      <c r="H31" s="206"/>
      <c r="I31" s="204"/>
      <c r="J31" s="205"/>
      <c r="K31" s="205"/>
      <c r="L31" s="205"/>
      <c r="M31" s="206"/>
      <c r="N31" s="204"/>
      <c r="O31" s="205"/>
      <c r="P31" s="205"/>
      <c r="Q31" s="205"/>
      <c r="R31" s="206"/>
    </row>
    <row r="32" spans="1:18" ht="15">
      <c r="A32" s="182"/>
      <c r="B32" s="409" t="s">
        <v>606</v>
      </c>
      <c r="C32" s="452" t="s">
        <v>600</v>
      </c>
      <c r="D32" s="209"/>
      <c r="E32" s="207"/>
      <c r="F32" s="207"/>
      <c r="G32" s="207"/>
      <c r="H32" s="208"/>
      <c r="I32" s="209"/>
      <c r="J32" s="207"/>
      <c r="K32" s="207"/>
      <c r="L32" s="207"/>
      <c r="M32" s="208"/>
      <c r="N32" s="209"/>
      <c r="O32" s="207"/>
      <c r="P32" s="207"/>
      <c r="Q32" s="207"/>
      <c r="R32" s="208"/>
    </row>
    <row r="33" spans="1:18" ht="15">
      <c r="A33" s="182"/>
      <c r="B33" s="409" t="s">
        <v>607</v>
      </c>
      <c r="C33" s="452" t="s">
        <v>600</v>
      </c>
      <c r="D33" s="209"/>
      <c r="E33" s="207"/>
      <c r="F33" s="207"/>
      <c r="G33" s="207"/>
      <c r="H33" s="208"/>
      <c r="I33" s="209"/>
      <c r="J33" s="207"/>
      <c r="K33" s="207"/>
      <c r="L33" s="207"/>
      <c r="M33" s="208"/>
      <c r="N33" s="209"/>
      <c r="O33" s="207"/>
      <c r="P33" s="207"/>
      <c r="Q33" s="207"/>
      <c r="R33" s="208"/>
    </row>
    <row r="34" spans="1:18" ht="15.75" customHeight="1">
      <c r="A34" s="182" t="s">
        <v>124</v>
      </c>
      <c r="B34" s="408" t="s">
        <v>597</v>
      </c>
      <c r="C34" s="452" t="s">
        <v>600</v>
      </c>
      <c r="D34" s="209"/>
      <c r="E34" s="207"/>
      <c r="F34" s="207"/>
      <c r="G34" s="207"/>
      <c r="H34" s="208"/>
      <c r="I34" s="209"/>
      <c r="J34" s="207"/>
      <c r="K34" s="207"/>
      <c r="L34" s="207"/>
      <c r="M34" s="208"/>
      <c r="N34" s="209"/>
      <c r="O34" s="207"/>
      <c r="P34" s="207"/>
      <c r="Q34" s="207"/>
      <c r="R34" s="208"/>
    </row>
    <row r="35" spans="1:18" ht="15">
      <c r="A35" s="182" t="s">
        <v>485</v>
      </c>
      <c r="B35" s="408" t="s">
        <v>598</v>
      </c>
      <c r="C35" s="452" t="s">
        <v>600</v>
      </c>
      <c r="D35" s="209"/>
      <c r="E35" s="207"/>
      <c r="F35" s="207"/>
      <c r="G35" s="207"/>
      <c r="H35" s="208"/>
      <c r="I35" s="209"/>
      <c r="J35" s="207"/>
      <c r="K35" s="207"/>
      <c r="L35" s="207"/>
      <c r="M35" s="208"/>
      <c r="N35" s="209"/>
      <c r="O35" s="207"/>
      <c r="P35" s="207"/>
      <c r="Q35" s="207"/>
      <c r="R35" s="208"/>
    </row>
    <row r="36" spans="1:18" ht="36" customHeight="1">
      <c r="A36" s="210"/>
      <c r="B36" s="210"/>
      <c r="C36" s="210"/>
    </row>
  </sheetData>
  <sheetProtection algorithmName="SHA-512" hashValue="r7XeGPwVNQvk+G3p+FwS8qD0+PbuPgLRRgmggy2i6L5CNBx1+U7JUP/PId7JRQoEJGBvmO7jD8lChldX1ZnzWw==" saltValue="+TgwzjzAOlxAoGRSQ544oA==" spinCount="100000" sheet="1" objects="1"/>
  <protectedRanges>
    <protectedRange password="CEE9" sqref="R35 M35 H35" name="Диапазон5_2"/>
    <protectedRange password="CEE9" sqref="O32:R33 J32:M33 E32:H33" name="Диапазон4_2"/>
    <protectedRange password="CEE9" sqref="E30:H30 J30:M30 O30:R30" name="Диапазон3_2"/>
    <protectedRange password="CEE9" sqref="E28:H28 J28:M28 O28:R28" name="Диапазон2_2"/>
    <protectedRange password="CEE9" sqref="E11:G15 J11:L15 O11:Q15 O17:Q20 R11:R20 J17:L20 M11:M20 E17:G20 H11:H20" name="Диапазон1_2"/>
  </protectedRanges>
  <mergeCells count="9">
    <mergeCell ref="P1:R1"/>
    <mergeCell ref="G2:H2"/>
    <mergeCell ref="L2:R2"/>
    <mergeCell ref="A5:A6"/>
    <mergeCell ref="B5:B6"/>
    <mergeCell ref="C5:C7"/>
    <mergeCell ref="D5:H5"/>
    <mergeCell ref="I5:M5"/>
    <mergeCell ref="N5:R5"/>
  </mergeCells>
  <printOptions horizontalCentered="1"/>
  <pageMargins left="0.78740157480314965" right="0.19685039370078741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36"/>
  <dimension ref="A1:W110"/>
  <sheetViews>
    <sheetView view="pageBreakPreview" zoomScale="90" zoomScaleNormal="75" zoomScaleSheetLayoutView="90" workbookViewId="0">
      <pane xSplit="2" ySplit="9" topLeftCell="C85" activePane="bottomRight" state="frozen"/>
      <selection activeCell="B6" sqref="B6"/>
      <selection pane="topRight" activeCell="B6" sqref="B6"/>
      <selection pane="bottomLeft" activeCell="B6" sqref="B6"/>
      <selection pane="bottomRight" activeCell="K81" sqref="K81"/>
    </sheetView>
  </sheetViews>
  <sheetFormatPr defaultColWidth="9.140625" defaultRowHeight="12.75"/>
  <cols>
    <col min="1" max="1" width="5.28515625" style="211" customWidth="1"/>
    <col min="2" max="2" width="42" style="191" customWidth="1"/>
    <col min="3" max="4" width="14.5703125" style="212" bestFit="1" customWidth="1"/>
    <col min="5" max="6" width="12.7109375" style="212" bestFit="1" customWidth="1"/>
    <col min="7" max="7" width="11.85546875" style="212" bestFit="1" customWidth="1"/>
    <col min="8" max="8" width="13.7109375" style="212" bestFit="1" customWidth="1"/>
    <col min="9" max="9" width="12.7109375" style="212" bestFit="1" customWidth="1"/>
    <col min="10" max="10" width="11.5703125" style="212" bestFit="1" customWidth="1"/>
    <col min="11" max="11" width="10.7109375" style="212" bestFit="1" customWidth="1"/>
    <col min="12" max="12" width="10.42578125" style="212" bestFit="1" customWidth="1"/>
    <col min="13" max="13" width="15.85546875" style="213" bestFit="1" customWidth="1"/>
    <col min="14" max="14" width="6.140625" style="191" customWidth="1"/>
    <col min="15" max="15" width="4.5703125" style="683" customWidth="1"/>
    <col min="16" max="17" width="4.42578125" style="683" customWidth="1"/>
    <col min="18" max="18" width="4.5703125" style="683" customWidth="1"/>
    <col min="19" max="22" width="4.28515625" style="215" customWidth="1"/>
    <col min="23" max="23" width="4.140625" style="215" customWidth="1"/>
    <col min="24" max="16384" width="9.140625" style="191"/>
  </cols>
  <sheetData>
    <row r="1" spans="1:23">
      <c r="R1" s="1021" t="s">
        <v>1041</v>
      </c>
      <c r="S1" s="1021"/>
      <c r="T1" s="1021"/>
      <c r="U1" s="1021"/>
      <c r="V1" s="1021"/>
      <c r="W1" s="1021"/>
    </row>
    <row r="2" spans="1:23" ht="14.45" customHeight="1">
      <c r="N2" s="1021" t="s">
        <v>822</v>
      </c>
      <c r="O2" s="1021"/>
      <c r="P2" s="1021"/>
      <c r="Q2" s="1021"/>
      <c r="R2" s="1021"/>
      <c r="S2" s="1021"/>
      <c r="T2" s="1021"/>
      <c r="U2" s="1021"/>
      <c r="V2" s="1021"/>
      <c r="W2" s="1021"/>
    </row>
    <row r="3" spans="1:23">
      <c r="K3" s="191"/>
      <c r="T3" s="212" t="s">
        <v>608</v>
      </c>
      <c r="W3" s="216"/>
    </row>
    <row r="5" spans="1:23" s="217" customFormat="1" ht="15.75">
      <c r="A5" s="1016" t="s">
        <v>1036</v>
      </c>
      <c r="B5" s="1016"/>
      <c r="C5" s="1016"/>
      <c r="D5" s="1016"/>
      <c r="E5" s="1016"/>
      <c r="F5" s="1016"/>
      <c r="G5" s="1016"/>
      <c r="H5" s="1016"/>
      <c r="I5" s="1017">
        <f>'Таб.5 Пр.6 Баланс мощности'!B2</f>
        <v>0</v>
      </c>
      <c r="J5" s="1017"/>
      <c r="K5" s="1017"/>
      <c r="L5" s="1017"/>
      <c r="M5" s="1017"/>
      <c r="N5" s="1017"/>
      <c r="O5" s="1017"/>
      <c r="P5" s="1017"/>
      <c r="Q5" s="1017"/>
      <c r="R5" s="1017"/>
      <c r="S5" s="1017"/>
      <c r="T5" s="1017"/>
      <c r="U5" s="1017"/>
      <c r="V5" s="1017"/>
      <c r="W5" s="1017"/>
    </row>
    <row r="7" spans="1:23" s="193" customFormat="1" ht="25.5" customHeight="1">
      <c r="A7" s="1018" t="s">
        <v>609</v>
      </c>
      <c r="B7" s="1018" t="s">
        <v>259</v>
      </c>
      <c r="C7" s="1019" t="s">
        <v>839</v>
      </c>
      <c r="D7" s="1019"/>
      <c r="E7" s="1019"/>
      <c r="F7" s="1019"/>
      <c r="G7" s="1019"/>
      <c r="H7" s="1020" t="s">
        <v>610</v>
      </c>
      <c r="I7" s="1020"/>
      <c r="J7" s="1020"/>
      <c r="K7" s="1020"/>
      <c r="L7" s="1020"/>
      <c r="M7" s="1011" t="s">
        <v>611</v>
      </c>
      <c r="N7" s="1012" t="s">
        <v>612</v>
      </c>
      <c r="O7" s="1013"/>
      <c r="P7" s="1013"/>
      <c r="Q7" s="1013"/>
      <c r="R7" s="1014"/>
      <c r="S7" s="1015" t="s">
        <v>613</v>
      </c>
      <c r="T7" s="1015"/>
      <c r="U7" s="1015"/>
      <c r="V7" s="1015"/>
      <c r="W7" s="1015"/>
    </row>
    <row r="8" spans="1:23" s="193" customFormat="1" ht="18" customHeight="1">
      <c r="A8" s="1018"/>
      <c r="B8" s="1018"/>
      <c r="C8" s="218" t="s">
        <v>614</v>
      </c>
      <c r="D8" s="218" t="s">
        <v>88</v>
      </c>
      <c r="E8" s="218" t="s">
        <v>89</v>
      </c>
      <c r="F8" s="218" t="s">
        <v>615</v>
      </c>
      <c r="G8" s="218" t="s">
        <v>91</v>
      </c>
      <c r="H8" s="218" t="s">
        <v>614</v>
      </c>
      <c r="I8" s="218" t="s">
        <v>88</v>
      </c>
      <c r="J8" s="218" t="s">
        <v>89</v>
      </c>
      <c r="K8" s="218" t="s">
        <v>615</v>
      </c>
      <c r="L8" s="218" t="s">
        <v>91</v>
      </c>
      <c r="M8" s="1011"/>
      <c r="N8" s="195" t="s">
        <v>614</v>
      </c>
      <c r="O8" s="219" t="s">
        <v>88</v>
      </c>
      <c r="P8" s="219" t="s">
        <v>89</v>
      </c>
      <c r="Q8" s="219" t="s">
        <v>615</v>
      </c>
      <c r="R8" s="219" t="s">
        <v>91</v>
      </c>
      <c r="S8" s="220" t="s">
        <v>614</v>
      </c>
      <c r="T8" s="220" t="s">
        <v>88</v>
      </c>
      <c r="U8" s="220" t="s">
        <v>89</v>
      </c>
      <c r="V8" s="220" t="s">
        <v>615</v>
      </c>
      <c r="W8" s="220" t="s">
        <v>91</v>
      </c>
    </row>
    <row r="9" spans="1:23" s="223" customFormat="1" ht="13.5" customHeight="1">
      <c r="A9" s="221">
        <v>1</v>
      </c>
      <c r="B9" s="222">
        <f t="shared" ref="B9:W9" si="0">+A9+1</f>
        <v>2</v>
      </c>
      <c r="C9" s="222">
        <f>+B9+1</f>
        <v>3</v>
      </c>
      <c r="D9" s="222">
        <f t="shared" si="0"/>
        <v>4</v>
      </c>
      <c r="E9" s="222">
        <f t="shared" si="0"/>
        <v>5</v>
      </c>
      <c r="F9" s="222">
        <f t="shared" si="0"/>
        <v>6</v>
      </c>
      <c r="G9" s="222">
        <f t="shared" si="0"/>
        <v>7</v>
      </c>
      <c r="H9" s="222">
        <f t="shared" si="0"/>
        <v>8</v>
      </c>
      <c r="I9" s="222">
        <f t="shared" si="0"/>
        <v>9</v>
      </c>
      <c r="J9" s="222">
        <f t="shared" si="0"/>
        <v>10</v>
      </c>
      <c r="K9" s="222">
        <f t="shared" si="0"/>
        <v>11</v>
      </c>
      <c r="L9" s="222">
        <f t="shared" si="0"/>
        <v>12</v>
      </c>
      <c r="M9" s="222">
        <f t="shared" si="0"/>
        <v>13</v>
      </c>
      <c r="N9" s="222">
        <f t="shared" si="0"/>
        <v>14</v>
      </c>
      <c r="O9" s="222">
        <f t="shared" si="0"/>
        <v>15</v>
      </c>
      <c r="P9" s="222">
        <f t="shared" si="0"/>
        <v>16</v>
      </c>
      <c r="Q9" s="222">
        <f t="shared" si="0"/>
        <v>17</v>
      </c>
      <c r="R9" s="222">
        <f t="shared" si="0"/>
        <v>18</v>
      </c>
      <c r="S9" s="222">
        <f t="shared" si="0"/>
        <v>19</v>
      </c>
      <c r="T9" s="222">
        <f t="shared" si="0"/>
        <v>20</v>
      </c>
      <c r="U9" s="222">
        <f t="shared" si="0"/>
        <v>21</v>
      </c>
      <c r="V9" s="222">
        <f t="shared" si="0"/>
        <v>22</v>
      </c>
      <c r="W9" s="222">
        <f t="shared" si="0"/>
        <v>23</v>
      </c>
    </row>
    <row r="10" spans="1:23">
      <c r="A10" s="1022" t="s">
        <v>1033</v>
      </c>
      <c r="B10" s="1023"/>
      <c r="C10" s="1023"/>
      <c r="D10" s="1023"/>
      <c r="E10" s="1023"/>
      <c r="F10" s="1023"/>
      <c r="G10" s="1023"/>
      <c r="H10" s="1023"/>
      <c r="I10" s="1023"/>
      <c r="J10" s="1023"/>
      <c r="K10" s="1023"/>
      <c r="L10" s="1023"/>
      <c r="M10" s="1023"/>
      <c r="N10" s="1023"/>
      <c r="O10" s="1023"/>
      <c r="P10" s="1023"/>
      <c r="Q10" s="1023"/>
      <c r="R10" s="1023"/>
      <c r="S10" s="1023"/>
      <c r="T10" s="1023"/>
      <c r="U10" s="1023"/>
      <c r="V10" s="1023"/>
      <c r="W10" s="1024"/>
    </row>
    <row r="11" spans="1:23" ht="15.75">
      <c r="A11" s="224">
        <v>1</v>
      </c>
      <c r="B11" s="414" t="s">
        <v>261</v>
      </c>
      <c r="C11" s="437">
        <f>D11+E11+F11+G11</f>
        <v>0</v>
      </c>
      <c r="D11" s="437">
        <f>D12+D16</f>
        <v>0</v>
      </c>
      <c r="E11" s="437">
        <f t="shared" ref="E11:G11" si="1">E12+E16</f>
        <v>0</v>
      </c>
      <c r="F11" s="437">
        <f t="shared" si="1"/>
        <v>0</v>
      </c>
      <c r="G11" s="437">
        <f t="shared" si="1"/>
        <v>0</v>
      </c>
      <c r="H11" s="437">
        <f t="shared" ref="H11:H22" si="2">I11+J11+K11+L11</f>
        <v>0</v>
      </c>
      <c r="I11" s="437">
        <f>I12+I16</f>
        <v>0</v>
      </c>
      <c r="J11" s="437">
        <f t="shared" ref="J11:L11" si="3">J12+J16</f>
        <v>0</v>
      </c>
      <c r="K11" s="437">
        <f t="shared" si="3"/>
        <v>0</v>
      </c>
      <c r="L11" s="437">
        <f t="shared" si="3"/>
        <v>0</v>
      </c>
      <c r="M11" s="438" t="e">
        <f t="shared" ref="M11" si="4">C11/H11*1000</f>
        <v>#DIV/0!</v>
      </c>
      <c r="N11" s="231"/>
      <c r="O11" s="401"/>
      <c r="P11" s="401"/>
      <c r="Q11" s="401"/>
      <c r="R11" s="401"/>
      <c r="S11" s="401"/>
      <c r="T11" s="401"/>
      <c r="U11" s="401"/>
      <c r="V11" s="401"/>
      <c r="W11" s="401"/>
    </row>
    <row r="12" spans="1:23" ht="15.75">
      <c r="A12" s="225" t="s">
        <v>305</v>
      </c>
      <c r="B12" s="415" t="s">
        <v>262</v>
      </c>
      <c r="C12" s="430">
        <f>D12+E12+F12+G12</f>
        <v>0</v>
      </c>
      <c r="D12" s="431">
        <f>D13+D14+D15</f>
        <v>0</v>
      </c>
      <c r="E12" s="431">
        <f>E13+E14+E15</f>
        <v>0</v>
      </c>
      <c r="F12" s="431">
        <f>F13+F14+F15</f>
        <v>0</v>
      </c>
      <c r="G12" s="431">
        <f>G13+G14+G15</f>
        <v>0</v>
      </c>
      <c r="H12" s="430">
        <f t="shared" si="2"/>
        <v>0</v>
      </c>
      <c r="I12" s="431">
        <f>I13+I14+I15</f>
        <v>0</v>
      </c>
      <c r="J12" s="431">
        <f>J13+J14+J15</f>
        <v>0</v>
      </c>
      <c r="K12" s="431">
        <f>K13+K14+K15</f>
        <v>0</v>
      </c>
      <c r="L12" s="431">
        <f>L13+L14+L15</f>
        <v>0</v>
      </c>
      <c r="M12" s="435">
        <v>0</v>
      </c>
      <c r="N12" s="231"/>
      <c r="O12" s="226"/>
      <c r="P12" s="226"/>
      <c r="Q12" s="226"/>
      <c r="R12" s="226"/>
      <c r="S12" s="227"/>
      <c r="T12" s="228"/>
      <c r="U12" s="228"/>
      <c r="V12" s="228"/>
      <c r="W12" s="228"/>
    </row>
    <row r="13" spans="1:23" ht="15.75">
      <c r="A13" s="225" t="s">
        <v>616</v>
      </c>
      <c r="B13" s="415" t="s">
        <v>617</v>
      </c>
      <c r="C13" s="433">
        <f t="shared" ref="C13:C16" si="5">D13+E13+F13+G13</f>
        <v>0</v>
      </c>
      <c r="D13" s="434"/>
      <c r="E13" s="434"/>
      <c r="F13" s="434"/>
      <c r="G13" s="434"/>
      <c r="H13" s="433">
        <f t="shared" si="2"/>
        <v>0</v>
      </c>
      <c r="I13" s="434"/>
      <c r="J13" s="434"/>
      <c r="K13" s="434"/>
      <c r="L13" s="434"/>
      <c r="M13" s="432">
        <v>0</v>
      </c>
      <c r="N13" s="231"/>
      <c r="O13" s="226"/>
      <c r="P13" s="226"/>
      <c r="Q13" s="226"/>
      <c r="R13" s="226"/>
      <c r="S13" s="227"/>
      <c r="T13" s="228"/>
      <c r="U13" s="228"/>
      <c r="V13" s="228"/>
      <c r="W13" s="228"/>
    </row>
    <row r="14" spans="1:23" ht="15.75">
      <c r="A14" s="225" t="s">
        <v>618</v>
      </c>
      <c r="B14" s="415" t="s">
        <v>619</v>
      </c>
      <c r="C14" s="433">
        <f t="shared" si="5"/>
        <v>0</v>
      </c>
      <c r="D14" s="434"/>
      <c r="E14" s="434"/>
      <c r="F14" s="434"/>
      <c r="G14" s="434"/>
      <c r="H14" s="433">
        <f t="shared" si="2"/>
        <v>0</v>
      </c>
      <c r="I14" s="434"/>
      <c r="J14" s="434"/>
      <c r="K14" s="434"/>
      <c r="L14" s="434"/>
      <c r="M14" s="432">
        <v>0</v>
      </c>
      <c r="N14" s="231"/>
      <c r="O14" s="226"/>
      <c r="P14" s="226"/>
      <c r="Q14" s="226"/>
      <c r="R14" s="226"/>
      <c r="S14" s="227"/>
      <c r="T14" s="228"/>
      <c r="U14" s="228"/>
      <c r="V14" s="228"/>
      <c r="W14" s="228"/>
    </row>
    <row r="15" spans="1:23" ht="15.75">
      <c r="A15" s="225" t="s">
        <v>620</v>
      </c>
      <c r="B15" s="415" t="s">
        <v>621</v>
      </c>
      <c r="C15" s="433">
        <f t="shared" si="5"/>
        <v>0</v>
      </c>
      <c r="D15" s="434"/>
      <c r="E15" s="434"/>
      <c r="F15" s="434"/>
      <c r="G15" s="434"/>
      <c r="H15" s="433">
        <f t="shared" si="2"/>
        <v>0</v>
      </c>
      <c r="I15" s="434"/>
      <c r="J15" s="434"/>
      <c r="K15" s="434"/>
      <c r="L15" s="434"/>
      <c r="M15" s="432">
        <v>0</v>
      </c>
      <c r="N15" s="231"/>
      <c r="O15" s="226"/>
      <c r="P15" s="226"/>
      <c r="Q15" s="226"/>
      <c r="R15" s="226"/>
      <c r="S15" s="227"/>
      <c r="T15" s="228"/>
      <c r="U15" s="228"/>
      <c r="V15" s="228"/>
      <c r="W15" s="228"/>
    </row>
    <row r="16" spans="1:23" ht="15.75">
      <c r="A16" s="225" t="s">
        <v>306</v>
      </c>
      <c r="B16" s="415" t="s">
        <v>263</v>
      </c>
      <c r="C16" s="430">
        <f t="shared" si="5"/>
        <v>0</v>
      </c>
      <c r="D16" s="431">
        <f>D17+D18</f>
        <v>0</v>
      </c>
      <c r="E16" s="431">
        <f>E17+E18</f>
        <v>0</v>
      </c>
      <c r="F16" s="431">
        <f>F17+F18</f>
        <v>0</v>
      </c>
      <c r="G16" s="431">
        <f>G17+G18</f>
        <v>0</v>
      </c>
      <c r="H16" s="430">
        <f t="shared" si="2"/>
        <v>0</v>
      </c>
      <c r="I16" s="431">
        <f>I17+I18</f>
        <v>0</v>
      </c>
      <c r="J16" s="431">
        <f>J17+J18</f>
        <v>0</v>
      </c>
      <c r="K16" s="431">
        <f>K17+K18</f>
        <v>0</v>
      </c>
      <c r="L16" s="431">
        <f>L17+L18</f>
        <v>0</v>
      </c>
      <c r="M16" s="432" t="e">
        <f t="shared" ref="M16:M20" si="6">C16/H16*1000</f>
        <v>#DIV/0!</v>
      </c>
      <c r="N16" s="231"/>
      <c r="O16" s="226"/>
      <c r="P16" s="226"/>
      <c r="Q16" s="226"/>
      <c r="R16" s="226"/>
      <c r="S16" s="227"/>
      <c r="T16" s="228"/>
      <c r="U16" s="228"/>
      <c r="V16" s="228"/>
      <c r="W16" s="228"/>
    </row>
    <row r="17" spans="1:23" ht="15.75">
      <c r="A17" s="225" t="s">
        <v>622</v>
      </c>
      <c r="B17" s="415" t="s">
        <v>617</v>
      </c>
      <c r="C17" s="433">
        <f>D17+E17+F17+G17</f>
        <v>0</v>
      </c>
      <c r="D17" s="434"/>
      <c r="E17" s="434"/>
      <c r="F17" s="434"/>
      <c r="G17" s="434"/>
      <c r="H17" s="433">
        <f t="shared" si="2"/>
        <v>0</v>
      </c>
      <c r="I17" s="434"/>
      <c r="J17" s="434"/>
      <c r="K17" s="434"/>
      <c r="L17" s="434"/>
      <c r="M17" s="432" t="e">
        <f t="shared" si="6"/>
        <v>#DIV/0!</v>
      </c>
      <c r="N17" s="231"/>
      <c r="O17" s="226"/>
      <c r="P17" s="226"/>
      <c r="Q17" s="226"/>
      <c r="R17" s="226"/>
      <c r="S17" s="227"/>
      <c r="T17" s="228"/>
      <c r="U17" s="228"/>
      <c r="V17" s="228"/>
      <c r="W17" s="228"/>
    </row>
    <row r="18" spans="1:23" ht="15.75">
      <c r="A18" s="225" t="s">
        <v>623</v>
      </c>
      <c r="B18" s="415" t="s">
        <v>624</v>
      </c>
      <c r="C18" s="433">
        <f t="shared" ref="C18:C21" si="7">D18+E18+F18+G18</f>
        <v>0</v>
      </c>
      <c r="D18" s="434"/>
      <c r="E18" s="434"/>
      <c r="F18" s="434"/>
      <c r="G18" s="434"/>
      <c r="H18" s="433">
        <f t="shared" si="2"/>
        <v>0</v>
      </c>
      <c r="I18" s="434"/>
      <c r="J18" s="434"/>
      <c r="K18" s="434"/>
      <c r="L18" s="434"/>
      <c r="M18" s="435" t="e">
        <f t="shared" si="6"/>
        <v>#DIV/0!</v>
      </c>
      <c r="N18" s="231"/>
      <c r="O18" s="401"/>
      <c r="P18" s="401"/>
      <c r="Q18" s="401"/>
      <c r="R18" s="401"/>
      <c r="S18" s="401"/>
      <c r="T18" s="401"/>
      <c r="U18" s="401"/>
      <c r="V18" s="401"/>
      <c r="W18" s="401"/>
    </row>
    <row r="19" spans="1:23" ht="15.75">
      <c r="A19" s="225" t="s">
        <v>1091</v>
      </c>
      <c r="B19" s="414" t="s">
        <v>1092</v>
      </c>
      <c r="C19" s="433">
        <f t="shared" si="7"/>
        <v>0</v>
      </c>
      <c r="D19" s="434"/>
      <c r="E19" s="434"/>
      <c r="F19" s="434"/>
      <c r="G19" s="434"/>
      <c r="H19" s="433">
        <f t="shared" si="2"/>
        <v>0</v>
      </c>
      <c r="I19" s="434"/>
      <c r="J19" s="434"/>
      <c r="K19" s="434"/>
      <c r="L19" s="434"/>
      <c r="M19" s="435" t="e">
        <f t="shared" si="6"/>
        <v>#DIV/0!</v>
      </c>
      <c r="N19" s="231"/>
      <c r="O19" s="401"/>
      <c r="P19" s="401"/>
      <c r="Q19" s="401"/>
      <c r="R19" s="401"/>
      <c r="S19" s="401"/>
      <c r="T19" s="401"/>
      <c r="U19" s="401"/>
      <c r="V19" s="401"/>
      <c r="W19" s="401"/>
    </row>
    <row r="20" spans="1:23" ht="25.5">
      <c r="A20" s="225" t="s">
        <v>1093</v>
      </c>
      <c r="B20" s="415" t="s">
        <v>1096</v>
      </c>
      <c r="C20" s="433">
        <f t="shared" si="7"/>
        <v>0</v>
      </c>
      <c r="D20" s="434"/>
      <c r="E20" s="434"/>
      <c r="F20" s="434"/>
      <c r="G20" s="434"/>
      <c r="H20" s="433">
        <f t="shared" si="2"/>
        <v>0</v>
      </c>
      <c r="I20" s="434"/>
      <c r="J20" s="434"/>
      <c r="K20" s="434"/>
      <c r="L20" s="434"/>
      <c r="M20" s="436" t="e">
        <f t="shared" si="6"/>
        <v>#DIV/0!</v>
      </c>
      <c r="N20" s="231"/>
      <c r="O20" s="401"/>
      <c r="P20" s="401"/>
      <c r="Q20" s="401"/>
      <c r="R20" s="401"/>
      <c r="S20" s="401"/>
      <c r="T20" s="401"/>
      <c r="U20" s="401"/>
      <c r="V20" s="401"/>
      <c r="W20" s="401"/>
    </row>
    <row r="21" spans="1:23" ht="25.5">
      <c r="A21" s="225" t="s">
        <v>1094</v>
      </c>
      <c r="B21" s="415" t="s">
        <v>1097</v>
      </c>
      <c r="C21" s="433">
        <f t="shared" si="7"/>
        <v>0</v>
      </c>
      <c r="D21" s="434"/>
      <c r="E21" s="434"/>
      <c r="F21" s="434"/>
      <c r="G21" s="434"/>
      <c r="H21" s="433">
        <f t="shared" si="2"/>
        <v>0</v>
      </c>
      <c r="I21" s="434"/>
      <c r="J21" s="434"/>
      <c r="K21" s="434"/>
      <c r="L21" s="434"/>
      <c r="M21" s="436">
        <v>0</v>
      </c>
      <c r="N21" s="231"/>
      <c r="O21" s="401"/>
      <c r="P21" s="401"/>
      <c r="Q21" s="401"/>
      <c r="R21" s="401"/>
      <c r="S21" s="401"/>
      <c r="T21" s="401"/>
      <c r="U21" s="401"/>
      <c r="V21" s="401"/>
      <c r="W21" s="401"/>
    </row>
    <row r="22" spans="1:23" ht="15.75">
      <c r="A22" s="224" t="s">
        <v>264</v>
      </c>
      <c r="B22" s="416" t="s">
        <v>265</v>
      </c>
      <c r="C22" s="437">
        <f>D22+E22+F22+G22</f>
        <v>0</v>
      </c>
      <c r="D22" s="437">
        <f>D23+D26+D29</f>
        <v>0</v>
      </c>
      <c r="E22" s="437">
        <f>E23+E26+E29</f>
        <v>0</v>
      </c>
      <c r="F22" s="437">
        <f>F23+F26+F29</f>
        <v>0</v>
      </c>
      <c r="G22" s="437">
        <f>G23+G26+G29</f>
        <v>0</v>
      </c>
      <c r="H22" s="437">
        <f t="shared" si="2"/>
        <v>0</v>
      </c>
      <c r="I22" s="437">
        <f>I23+I26+I29</f>
        <v>0</v>
      </c>
      <c r="J22" s="437">
        <f>J23+J26+J29</f>
        <v>0</v>
      </c>
      <c r="K22" s="437">
        <f>K23+K26+K29</f>
        <v>0</v>
      </c>
      <c r="L22" s="437">
        <f>L23+L26+L29</f>
        <v>0</v>
      </c>
      <c r="M22" s="438" t="e">
        <f t="shared" ref="M22" si="8">C22/H22*1000</f>
        <v>#DIV/0!</v>
      </c>
      <c r="N22" s="231"/>
      <c r="O22" s="401"/>
      <c r="P22" s="401"/>
      <c r="Q22" s="401"/>
      <c r="R22" s="401"/>
      <c r="S22" s="401"/>
      <c r="T22" s="401"/>
      <c r="U22" s="401"/>
      <c r="V22" s="401"/>
      <c r="W22" s="401"/>
    </row>
    <row r="23" spans="1:23" ht="15.75">
      <c r="A23" s="225" t="s">
        <v>584</v>
      </c>
      <c r="B23" s="230" t="s">
        <v>625</v>
      </c>
      <c r="C23" s="430">
        <f>D23+E23+F23+G23</f>
        <v>0</v>
      </c>
      <c r="D23" s="430">
        <f>SUM(D24:D25)</f>
        <v>0</v>
      </c>
      <c r="E23" s="430">
        <f>SUM(E24:E25)</f>
        <v>0</v>
      </c>
      <c r="F23" s="430">
        <f>SUM(F24:F25)</f>
        <v>0</v>
      </c>
      <c r="G23" s="430">
        <f>SUM(G24:G25)</f>
        <v>0</v>
      </c>
      <c r="H23" s="430">
        <f>I23+J23+K23+L23</f>
        <v>0</v>
      </c>
      <c r="I23" s="430">
        <f>SUM(I24:I25)</f>
        <v>0</v>
      </c>
      <c r="J23" s="430">
        <f>SUM(J24:J25)</f>
        <v>0</v>
      </c>
      <c r="K23" s="430">
        <f>SUM(K24:K25)</f>
        <v>0</v>
      </c>
      <c r="L23" s="430">
        <f>SUM(L24:L25)</f>
        <v>0</v>
      </c>
      <c r="M23" s="435">
        <v>0</v>
      </c>
      <c r="N23" s="231"/>
      <c r="O23" s="401"/>
      <c r="P23" s="401"/>
      <c r="Q23" s="401"/>
      <c r="R23" s="401"/>
      <c r="S23" s="401"/>
      <c r="T23" s="401"/>
      <c r="U23" s="401"/>
      <c r="V23" s="401"/>
      <c r="W23" s="401"/>
    </row>
    <row r="24" spans="1:23" ht="15.75">
      <c r="A24" s="229"/>
      <c r="B24" s="230" t="s">
        <v>626</v>
      </c>
      <c r="C24" s="433">
        <f t="shared" ref="C24:C34" si="9">D24+E24+F24+G24</f>
        <v>0</v>
      </c>
      <c r="D24" s="434"/>
      <c r="E24" s="434"/>
      <c r="F24" s="434"/>
      <c r="G24" s="434"/>
      <c r="H24" s="433">
        <f t="shared" ref="H24:H38" si="10">I24+J24+K24+L24</f>
        <v>0</v>
      </c>
      <c r="I24" s="434"/>
      <c r="J24" s="434"/>
      <c r="K24" s="434"/>
      <c r="L24" s="434"/>
      <c r="M24" s="436">
        <v>0</v>
      </c>
      <c r="N24" s="231"/>
      <c r="O24" s="226"/>
      <c r="P24" s="226"/>
      <c r="Q24" s="226"/>
      <c r="R24" s="226"/>
      <c r="S24" s="232"/>
      <c r="T24" s="228"/>
      <c r="U24" s="228"/>
      <c r="V24" s="228"/>
      <c r="W24" s="228"/>
    </row>
    <row r="25" spans="1:23" ht="15.75">
      <c r="A25" s="225"/>
      <c r="B25" s="230" t="s">
        <v>627</v>
      </c>
      <c r="C25" s="433">
        <f t="shared" si="9"/>
        <v>0</v>
      </c>
      <c r="D25" s="434"/>
      <c r="E25" s="434"/>
      <c r="F25" s="434"/>
      <c r="G25" s="434"/>
      <c r="H25" s="433">
        <f t="shared" si="10"/>
        <v>0</v>
      </c>
      <c r="I25" s="434"/>
      <c r="J25" s="434"/>
      <c r="K25" s="434"/>
      <c r="L25" s="434"/>
      <c r="M25" s="436">
        <v>0</v>
      </c>
      <c r="N25" s="231"/>
      <c r="O25" s="226"/>
      <c r="P25" s="226"/>
      <c r="Q25" s="226"/>
      <c r="R25" s="226"/>
      <c r="S25" s="232"/>
      <c r="T25" s="228"/>
      <c r="U25" s="228"/>
      <c r="V25" s="228"/>
      <c r="W25" s="228"/>
    </row>
    <row r="26" spans="1:23" ht="15.75">
      <c r="A26" s="234" t="s">
        <v>588</v>
      </c>
      <c r="B26" s="426" t="s">
        <v>628</v>
      </c>
      <c r="C26" s="430">
        <f t="shared" si="9"/>
        <v>0</v>
      </c>
      <c r="D26" s="430">
        <f>SUM(D27:D28)</f>
        <v>0</v>
      </c>
      <c r="E26" s="430">
        <f>SUM(E27:E28)</f>
        <v>0</v>
      </c>
      <c r="F26" s="430">
        <f>SUM(F27:F28)</f>
        <v>0</v>
      </c>
      <c r="G26" s="430">
        <f>SUM(G27:G28)</f>
        <v>0</v>
      </c>
      <c r="H26" s="430">
        <f t="shared" si="10"/>
        <v>0</v>
      </c>
      <c r="I26" s="430">
        <f>SUM(I27:I28)</f>
        <v>0</v>
      </c>
      <c r="J26" s="430">
        <f>SUM(J27:J28)</f>
        <v>0</v>
      </c>
      <c r="K26" s="430">
        <f>SUM(K27:K28)</f>
        <v>0</v>
      </c>
      <c r="L26" s="430">
        <f>SUM(L27:L28)</f>
        <v>0</v>
      </c>
      <c r="M26" s="435" t="e">
        <f t="shared" ref="M26:M38" si="11">C26/H26*1000</f>
        <v>#DIV/0!</v>
      </c>
      <c r="N26" s="421"/>
      <c r="O26" s="427"/>
      <c r="P26" s="427"/>
      <c r="Q26" s="427"/>
      <c r="R26" s="427"/>
      <c r="S26" s="427"/>
      <c r="T26" s="427"/>
      <c r="U26" s="427"/>
      <c r="V26" s="427"/>
      <c r="W26" s="427"/>
    </row>
    <row r="27" spans="1:23" ht="25.5">
      <c r="A27" s="225"/>
      <c r="B27" s="415" t="s">
        <v>1096</v>
      </c>
      <c r="C27" s="433">
        <f t="shared" si="9"/>
        <v>0</v>
      </c>
      <c r="D27" s="439"/>
      <c r="E27" s="439"/>
      <c r="F27" s="439"/>
      <c r="G27" s="439"/>
      <c r="H27" s="433">
        <f t="shared" si="10"/>
        <v>0</v>
      </c>
      <c r="I27" s="439"/>
      <c r="J27" s="439"/>
      <c r="K27" s="439"/>
      <c r="L27" s="439"/>
      <c r="M27" s="436" t="e">
        <f t="shared" si="11"/>
        <v>#DIV/0!</v>
      </c>
      <c r="N27" s="231"/>
      <c r="O27" s="233"/>
      <c r="P27" s="233"/>
      <c r="Q27" s="233"/>
      <c r="R27" s="233"/>
      <c r="S27" s="232"/>
      <c r="T27" s="228"/>
      <c r="U27" s="228"/>
      <c r="V27" s="228"/>
      <c r="W27" s="228"/>
    </row>
    <row r="28" spans="1:23" ht="25.5">
      <c r="A28" s="225"/>
      <c r="B28" s="415" t="s">
        <v>1097</v>
      </c>
      <c r="C28" s="433">
        <f t="shared" si="9"/>
        <v>0</v>
      </c>
      <c r="D28" s="439"/>
      <c r="E28" s="439"/>
      <c r="F28" s="439"/>
      <c r="G28" s="434"/>
      <c r="H28" s="433">
        <f t="shared" si="10"/>
        <v>0</v>
      </c>
      <c r="I28" s="439"/>
      <c r="J28" s="439"/>
      <c r="K28" s="439"/>
      <c r="L28" s="439"/>
      <c r="M28" s="436" t="e">
        <f t="shared" si="11"/>
        <v>#DIV/0!</v>
      </c>
      <c r="N28" s="231"/>
      <c r="O28" s="233"/>
      <c r="P28" s="233"/>
      <c r="Q28" s="233"/>
      <c r="R28" s="233"/>
      <c r="S28" s="232"/>
      <c r="T28" s="232"/>
      <c r="U28" s="228"/>
      <c r="V28" s="228"/>
      <c r="W28" s="228"/>
    </row>
    <row r="29" spans="1:23" ht="15.75">
      <c r="A29" s="234" t="s">
        <v>629</v>
      </c>
      <c r="B29" s="426" t="s">
        <v>630</v>
      </c>
      <c r="C29" s="430">
        <f t="shared" si="9"/>
        <v>0</v>
      </c>
      <c r="D29" s="430">
        <f>SUM(D30:D31)</f>
        <v>0</v>
      </c>
      <c r="E29" s="430">
        <f>SUM(E30:E31)</f>
        <v>0</v>
      </c>
      <c r="F29" s="430">
        <f>SUM(F30:F31)</f>
        <v>0</v>
      </c>
      <c r="G29" s="430">
        <f>SUM(G30:G31)</f>
        <v>0</v>
      </c>
      <c r="H29" s="430">
        <f t="shared" si="10"/>
        <v>0</v>
      </c>
      <c r="I29" s="430">
        <f>SUM(I30:I31)</f>
        <v>0</v>
      </c>
      <c r="J29" s="430">
        <f>SUM(J30:J31)</f>
        <v>0</v>
      </c>
      <c r="K29" s="430">
        <f>SUM(K30:K31)</f>
        <v>0</v>
      </c>
      <c r="L29" s="430">
        <f>SUM(L30:L31)</f>
        <v>0</v>
      </c>
      <c r="M29" s="435" t="e">
        <f t="shared" si="11"/>
        <v>#DIV/0!</v>
      </c>
      <c r="N29" s="421"/>
      <c r="O29" s="427"/>
      <c r="P29" s="427"/>
      <c r="Q29" s="427"/>
      <c r="R29" s="427"/>
      <c r="S29" s="427"/>
      <c r="T29" s="427"/>
      <c r="U29" s="427"/>
      <c r="V29" s="427"/>
      <c r="W29" s="427"/>
    </row>
    <row r="30" spans="1:23" ht="25.5">
      <c r="A30" s="225"/>
      <c r="B30" s="415" t="s">
        <v>1096</v>
      </c>
      <c r="C30" s="440">
        <f t="shared" si="9"/>
        <v>0</v>
      </c>
      <c r="D30" s="434"/>
      <c r="E30" s="434"/>
      <c r="F30" s="434"/>
      <c r="G30" s="434"/>
      <c r="H30" s="433">
        <f t="shared" si="10"/>
        <v>0</v>
      </c>
      <c r="I30" s="434"/>
      <c r="J30" s="434"/>
      <c r="K30" s="434"/>
      <c r="L30" s="434"/>
      <c r="M30" s="436" t="e">
        <f t="shared" si="11"/>
        <v>#DIV/0!</v>
      </c>
      <c r="N30" s="231"/>
      <c r="O30" s="233"/>
      <c r="P30" s="233"/>
      <c r="Q30" s="233"/>
      <c r="R30" s="233"/>
      <c r="S30" s="232"/>
      <c r="T30" s="228"/>
      <c r="U30" s="228"/>
      <c r="V30" s="228"/>
      <c r="W30" s="228"/>
    </row>
    <row r="31" spans="1:23" ht="25.5">
      <c r="A31" s="225"/>
      <c r="B31" s="415" t="s">
        <v>1097</v>
      </c>
      <c r="C31" s="440">
        <f t="shared" si="9"/>
        <v>0</v>
      </c>
      <c r="D31" s="434"/>
      <c r="E31" s="434"/>
      <c r="F31" s="434"/>
      <c r="G31" s="434"/>
      <c r="H31" s="433">
        <f>SUM(I31:L31)</f>
        <v>0</v>
      </c>
      <c r="I31" s="434"/>
      <c r="J31" s="434"/>
      <c r="K31" s="434"/>
      <c r="L31" s="434"/>
      <c r="M31" s="436" t="e">
        <f>C31/H31*1000</f>
        <v>#DIV/0!</v>
      </c>
      <c r="N31" s="231"/>
      <c r="O31" s="233"/>
      <c r="P31" s="233"/>
      <c r="Q31" s="233"/>
      <c r="R31" s="233"/>
      <c r="S31" s="232"/>
      <c r="T31" s="232"/>
      <c r="U31" s="232"/>
      <c r="V31" s="232"/>
      <c r="W31" s="228"/>
    </row>
    <row r="32" spans="1:23" ht="15.75">
      <c r="A32" s="234"/>
      <c r="B32" s="420" t="s">
        <v>845</v>
      </c>
      <c r="C32" s="430">
        <f t="shared" si="9"/>
        <v>0</v>
      </c>
      <c r="D32" s="430">
        <f>SUM(D33:D34)</f>
        <v>0</v>
      </c>
      <c r="E32" s="430">
        <f>SUM(E33:E34)</f>
        <v>0</v>
      </c>
      <c r="F32" s="430">
        <f>SUM(F33:F34)</f>
        <v>0</v>
      </c>
      <c r="G32" s="430">
        <f>SUM(G33:G34)</f>
        <v>0</v>
      </c>
      <c r="H32" s="430">
        <f t="shared" si="10"/>
        <v>0</v>
      </c>
      <c r="I32" s="430">
        <f>SUM(I33:I34)</f>
        <v>0</v>
      </c>
      <c r="J32" s="430">
        <f>SUM(J33:J34)</f>
        <v>0</v>
      </c>
      <c r="K32" s="430">
        <f>SUM(K33:K34)</f>
        <v>0</v>
      </c>
      <c r="L32" s="430">
        <f>SUM(L33:L34)</f>
        <v>0</v>
      </c>
      <c r="M32" s="435" t="e">
        <f t="shared" si="11"/>
        <v>#DIV/0!</v>
      </c>
      <c r="N32" s="421"/>
      <c r="O32" s="422"/>
      <c r="P32" s="422"/>
      <c r="Q32" s="422"/>
      <c r="R32" s="422"/>
      <c r="S32" s="423"/>
      <c r="T32" s="423"/>
      <c r="U32" s="423"/>
      <c r="V32" s="423"/>
      <c r="W32" s="424"/>
    </row>
    <row r="33" spans="1:23" ht="25.5">
      <c r="A33" s="225"/>
      <c r="B33" s="415" t="s">
        <v>1095</v>
      </c>
      <c r="C33" s="433">
        <f t="shared" si="9"/>
        <v>0</v>
      </c>
      <c r="D33" s="434"/>
      <c r="E33" s="434"/>
      <c r="F33" s="434"/>
      <c r="G33" s="434"/>
      <c r="H33" s="433">
        <f t="shared" si="10"/>
        <v>0</v>
      </c>
      <c r="I33" s="434"/>
      <c r="J33" s="434"/>
      <c r="K33" s="434"/>
      <c r="L33" s="434"/>
      <c r="M33" s="436" t="e">
        <f t="shared" si="11"/>
        <v>#DIV/0!</v>
      </c>
      <c r="N33" s="231"/>
      <c r="O33" s="233"/>
      <c r="P33" s="233"/>
      <c r="Q33" s="233"/>
      <c r="R33" s="233"/>
      <c r="S33" s="232"/>
      <c r="T33" s="232"/>
      <c r="U33" s="232"/>
      <c r="V33" s="232"/>
      <c r="W33" s="228"/>
    </row>
    <row r="34" spans="1:23" ht="25.5">
      <c r="A34" s="225"/>
      <c r="B34" s="415" t="s">
        <v>1097</v>
      </c>
      <c r="C34" s="433">
        <f t="shared" si="9"/>
        <v>0</v>
      </c>
      <c r="D34" s="434"/>
      <c r="E34" s="434"/>
      <c r="F34" s="434"/>
      <c r="G34" s="434"/>
      <c r="H34" s="433">
        <f t="shared" si="10"/>
        <v>0</v>
      </c>
      <c r="I34" s="434"/>
      <c r="J34" s="434"/>
      <c r="K34" s="434"/>
      <c r="L34" s="434"/>
      <c r="M34" s="436">
        <v>0</v>
      </c>
      <c r="N34" s="231"/>
      <c r="O34" s="233"/>
      <c r="P34" s="233"/>
      <c r="Q34" s="233"/>
      <c r="R34" s="233"/>
      <c r="S34" s="232"/>
      <c r="T34" s="232"/>
      <c r="U34" s="232"/>
      <c r="V34" s="232"/>
      <c r="W34" s="228"/>
    </row>
    <row r="35" spans="1:23" ht="15.75">
      <c r="A35" s="234" t="s">
        <v>631</v>
      </c>
      <c r="B35" s="417" t="s">
        <v>632</v>
      </c>
      <c r="C35" s="437">
        <f>D35+E35+F35+G35</f>
        <v>0</v>
      </c>
      <c r="D35" s="437">
        <f>SUM(D36:D37)</f>
        <v>0</v>
      </c>
      <c r="E35" s="437">
        <f>SUM(E36:E37)</f>
        <v>0</v>
      </c>
      <c r="F35" s="437">
        <f>SUM(F36:F37)</f>
        <v>0</v>
      </c>
      <c r="G35" s="437">
        <f>SUM(G36:G37)</f>
        <v>0</v>
      </c>
      <c r="H35" s="437">
        <f t="shared" si="10"/>
        <v>0</v>
      </c>
      <c r="I35" s="437">
        <f>SUM(I36:I37)</f>
        <v>0</v>
      </c>
      <c r="J35" s="437">
        <f>SUM(J36:J37)</f>
        <v>0</v>
      </c>
      <c r="K35" s="437">
        <f>SUM(K36:K37)</f>
        <v>0</v>
      </c>
      <c r="L35" s="437">
        <f>SUM(L36:L37)</f>
        <v>0</v>
      </c>
      <c r="M35" s="438" t="e">
        <f t="shared" si="11"/>
        <v>#DIV/0!</v>
      </c>
      <c r="N35" s="231"/>
      <c r="O35" s="401"/>
      <c r="P35" s="401"/>
      <c r="Q35" s="401"/>
      <c r="R35" s="401"/>
      <c r="S35" s="401"/>
      <c r="T35" s="401"/>
      <c r="U35" s="401"/>
      <c r="V35" s="401"/>
      <c r="W35" s="401"/>
    </row>
    <row r="36" spans="1:23" ht="25.5">
      <c r="A36" s="225"/>
      <c r="B36" s="415" t="s">
        <v>1098</v>
      </c>
      <c r="C36" s="433">
        <f t="shared" ref="C36:C38" si="12">D36+E36+F36+G36</f>
        <v>0</v>
      </c>
      <c r="D36" s="434"/>
      <c r="E36" s="434"/>
      <c r="F36" s="434"/>
      <c r="G36" s="434"/>
      <c r="H36" s="433">
        <f t="shared" si="10"/>
        <v>0</v>
      </c>
      <c r="I36" s="434"/>
      <c r="J36" s="434"/>
      <c r="K36" s="434"/>
      <c r="L36" s="434"/>
      <c r="M36" s="436" t="e">
        <f t="shared" si="11"/>
        <v>#DIV/0!</v>
      </c>
      <c r="N36" s="231"/>
      <c r="O36" s="226"/>
      <c r="P36" s="226"/>
      <c r="Q36" s="226"/>
      <c r="R36" s="226"/>
      <c r="S36" s="232"/>
      <c r="T36" s="228"/>
      <c r="U36" s="228"/>
      <c r="V36" s="228"/>
      <c r="W36" s="228"/>
    </row>
    <row r="37" spans="1:23" ht="25.5">
      <c r="A37" s="225"/>
      <c r="B37" s="415" t="s">
        <v>1099</v>
      </c>
      <c r="C37" s="433">
        <f t="shared" si="12"/>
        <v>0</v>
      </c>
      <c r="D37" s="434"/>
      <c r="E37" s="434"/>
      <c r="F37" s="434"/>
      <c r="G37" s="434"/>
      <c r="H37" s="433">
        <f t="shared" si="10"/>
        <v>0</v>
      </c>
      <c r="I37" s="434"/>
      <c r="J37" s="434"/>
      <c r="K37" s="434"/>
      <c r="L37" s="434"/>
      <c r="M37" s="436" t="e">
        <f t="shared" si="11"/>
        <v>#DIV/0!</v>
      </c>
      <c r="N37" s="231"/>
      <c r="O37" s="226"/>
      <c r="P37" s="226"/>
      <c r="Q37" s="226"/>
      <c r="R37" s="226"/>
      <c r="S37" s="232"/>
      <c r="T37" s="228"/>
      <c r="U37" s="228"/>
      <c r="V37" s="228"/>
      <c r="W37" s="228"/>
    </row>
    <row r="38" spans="1:23" ht="15.75">
      <c r="A38" s="234" t="s">
        <v>633</v>
      </c>
      <c r="B38" s="416" t="s">
        <v>634</v>
      </c>
      <c r="C38" s="437">
        <f t="shared" si="12"/>
        <v>0</v>
      </c>
      <c r="D38" s="437">
        <f>D11+D22+D35</f>
        <v>0</v>
      </c>
      <c r="E38" s="437">
        <f>E11+E22+E35</f>
        <v>0</v>
      </c>
      <c r="F38" s="437">
        <f>F11+F22+F35</f>
        <v>0</v>
      </c>
      <c r="G38" s="437">
        <f>G11+G22+G35</f>
        <v>0</v>
      </c>
      <c r="H38" s="437">
        <f t="shared" si="10"/>
        <v>0</v>
      </c>
      <c r="I38" s="437">
        <f>I11+I22+I35</f>
        <v>0</v>
      </c>
      <c r="J38" s="437">
        <f>J11+J22+J35</f>
        <v>0</v>
      </c>
      <c r="K38" s="437">
        <f>K11+K22+K35</f>
        <v>0</v>
      </c>
      <c r="L38" s="437">
        <f>L11+L22+L35</f>
        <v>0</v>
      </c>
      <c r="M38" s="438" t="e">
        <f t="shared" si="11"/>
        <v>#DIV/0!</v>
      </c>
      <c r="N38" s="231"/>
      <c r="O38" s="401"/>
      <c r="P38" s="401"/>
      <c r="Q38" s="401"/>
      <c r="R38" s="401"/>
      <c r="S38" s="401"/>
      <c r="T38" s="401"/>
      <c r="U38" s="401"/>
      <c r="V38" s="401"/>
      <c r="W38" s="401"/>
    </row>
    <row r="39" spans="1:23">
      <c r="A39" s="235"/>
      <c r="B39" s="236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8"/>
      <c r="N39" s="239"/>
      <c r="O39" s="240"/>
      <c r="P39" s="240"/>
      <c r="Q39" s="240"/>
      <c r="R39" s="240"/>
      <c r="S39" s="241"/>
      <c r="T39" s="242"/>
      <c r="U39" s="242"/>
      <c r="V39" s="242"/>
      <c r="W39" s="242"/>
    </row>
    <row r="40" spans="1:23">
      <c r="O40" s="745"/>
      <c r="P40" s="745"/>
      <c r="Q40" s="745"/>
      <c r="R40" s="745"/>
    </row>
    <row r="41" spans="1:23">
      <c r="O41" s="745"/>
      <c r="P41" s="745"/>
      <c r="Q41" s="745"/>
      <c r="R41" s="745"/>
    </row>
    <row r="42" spans="1:23">
      <c r="O42" s="745"/>
      <c r="P42" s="745"/>
      <c r="Q42" s="745"/>
      <c r="R42" s="745"/>
    </row>
    <row r="43" spans="1:23">
      <c r="A43" s="1018" t="s">
        <v>609</v>
      </c>
      <c r="B43" s="1018" t="s">
        <v>259</v>
      </c>
      <c r="C43" s="1019" t="s">
        <v>839</v>
      </c>
      <c r="D43" s="1019"/>
      <c r="E43" s="1019"/>
      <c r="F43" s="1019"/>
      <c r="G43" s="1019"/>
      <c r="H43" s="1020" t="s">
        <v>610</v>
      </c>
      <c r="I43" s="1020"/>
      <c r="J43" s="1020"/>
      <c r="K43" s="1020"/>
      <c r="L43" s="1020"/>
      <c r="M43" s="1011" t="s">
        <v>611</v>
      </c>
      <c r="N43" s="1012" t="s">
        <v>612</v>
      </c>
      <c r="O43" s="1013"/>
      <c r="P43" s="1013"/>
      <c r="Q43" s="1013"/>
      <c r="R43" s="1014"/>
      <c r="S43" s="1015" t="s">
        <v>613</v>
      </c>
      <c r="T43" s="1015"/>
      <c r="U43" s="1015"/>
      <c r="V43" s="1015"/>
      <c r="W43" s="1015"/>
    </row>
    <row r="44" spans="1:23">
      <c r="A44" s="1018"/>
      <c r="B44" s="1018"/>
      <c r="C44" s="218" t="s">
        <v>614</v>
      </c>
      <c r="D44" s="218" t="s">
        <v>88</v>
      </c>
      <c r="E44" s="218" t="s">
        <v>89</v>
      </c>
      <c r="F44" s="218" t="s">
        <v>615</v>
      </c>
      <c r="G44" s="218" t="s">
        <v>91</v>
      </c>
      <c r="H44" s="218" t="s">
        <v>614</v>
      </c>
      <c r="I44" s="218" t="s">
        <v>88</v>
      </c>
      <c r="J44" s="218" t="s">
        <v>89</v>
      </c>
      <c r="K44" s="218" t="s">
        <v>615</v>
      </c>
      <c r="L44" s="218" t="s">
        <v>91</v>
      </c>
      <c r="M44" s="1011"/>
      <c r="N44" s="195" t="s">
        <v>614</v>
      </c>
      <c r="O44" s="219" t="s">
        <v>88</v>
      </c>
      <c r="P44" s="219" t="s">
        <v>89</v>
      </c>
      <c r="Q44" s="219" t="s">
        <v>615</v>
      </c>
      <c r="R44" s="219" t="s">
        <v>91</v>
      </c>
      <c r="S44" s="220" t="s">
        <v>614</v>
      </c>
      <c r="T44" s="220" t="s">
        <v>88</v>
      </c>
      <c r="U44" s="220" t="s">
        <v>89</v>
      </c>
      <c r="V44" s="220" t="s">
        <v>615</v>
      </c>
      <c r="W44" s="220" t="s">
        <v>91</v>
      </c>
    </row>
    <row r="45" spans="1:23">
      <c r="A45" s="221">
        <v>1</v>
      </c>
      <c r="B45" s="222">
        <f t="shared" ref="B45" si="13">+A45+1</f>
        <v>2</v>
      </c>
      <c r="C45" s="222">
        <f>+B45+1</f>
        <v>3</v>
      </c>
      <c r="D45" s="222">
        <f t="shared" ref="D45:W45" si="14">+C45+1</f>
        <v>4</v>
      </c>
      <c r="E45" s="222">
        <f t="shared" si="14"/>
        <v>5</v>
      </c>
      <c r="F45" s="222">
        <f t="shared" si="14"/>
        <v>6</v>
      </c>
      <c r="G45" s="222">
        <f t="shared" si="14"/>
        <v>7</v>
      </c>
      <c r="H45" s="222">
        <f t="shared" si="14"/>
        <v>8</v>
      </c>
      <c r="I45" s="222">
        <f t="shared" si="14"/>
        <v>9</v>
      </c>
      <c r="J45" s="222">
        <f t="shared" si="14"/>
        <v>10</v>
      </c>
      <c r="K45" s="222">
        <f t="shared" si="14"/>
        <v>11</v>
      </c>
      <c r="L45" s="222">
        <f t="shared" si="14"/>
        <v>12</v>
      </c>
      <c r="M45" s="222">
        <f t="shared" si="14"/>
        <v>13</v>
      </c>
      <c r="N45" s="222">
        <f t="shared" si="14"/>
        <v>14</v>
      </c>
      <c r="O45" s="222">
        <f t="shared" si="14"/>
        <v>15</v>
      </c>
      <c r="P45" s="222">
        <f t="shared" si="14"/>
        <v>16</v>
      </c>
      <c r="Q45" s="222">
        <f t="shared" si="14"/>
        <v>17</v>
      </c>
      <c r="R45" s="222">
        <f t="shared" si="14"/>
        <v>18</v>
      </c>
      <c r="S45" s="222">
        <f t="shared" si="14"/>
        <v>19</v>
      </c>
      <c r="T45" s="222">
        <f t="shared" si="14"/>
        <v>20</v>
      </c>
      <c r="U45" s="222">
        <f t="shared" si="14"/>
        <v>21</v>
      </c>
      <c r="V45" s="222">
        <f t="shared" si="14"/>
        <v>22</v>
      </c>
      <c r="W45" s="222">
        <f t="shared" si="14"/>
        <v>23</v>
      </c>
    </row>
    <row r="46" spans="1:23">
      <c r="A46" s="1022" t="s">
        <v>1034</v>
      </c>
      <c r="B46" s="1023"/>
      <c r="C46" s="1023"/>
      <c r="D46" s="1023"/>
      <c r="E46" s="1023"/>
      <c r="F46" s="1023"/>
      <c r="G46" s="1023"/>
      <c r="H46" s="1023"/>
      <c r="I46" s="1023"/>
      <c r="J46" s="1023"/>
      <c r="K46" s="1023"/>
      <c r="L46" s="1023"/>
      <c r="M46" s="1023"/>
      <c r="N46" s="1023"/>
      <c r="O46" s="1023"/>
      <c r="P46" s="1023"/>
      <c r="Q46" s="1023"/>
      <c r="R46" s="1023"/>
      <c r="S46" s="1023"/>
      <c r="T46" s="1023"/>
      <c r="U46" s="1023"/>
      <c r="V46" s="1023"/>
      <c r="W46" s="1024"/>
    </row>
    <row r="47" spans="1:23" ht="15.75">
      <c r="A47" s="224">
        <v>1</v>
      </c>
      <c r="B47" s="414" t="s">
        <v>261</v>
      </c>
      <c r="C47" s="437">
        <f>D47+E47+F47+G47</f>
        <v>0</v>
      </c>
      <c r="D47" s="437">
        <f>D48+D52</f>
        <v>0</v>
      </c>
      <c r="E47" s="437">
        <f t="shared" ref="E47:G47" si="15">E48+E52</f>
        <v>0</v>
      </c>
      <c r="F47" s="437">
        <f t="shared" si="15"/>
        <v>0</v>
      </c>
      <c r="G47" s="437">
        <f t="shared" si="15"/>
        <v>0</v>
      </c>
      <c r="H47" s="437">
        <f t="shared" ref="H47:H54" si="16">I47+J47+K47+L47</f>
        <v>0</v>
      </c>
      <c r="I47" s="437">
        <f>I48+I52</f>
        <v>0</v>
      </c>
      <c r="J47" s="437">
        <f t="shared" ref="J47:L47" si="17">J48+J52</f>
        <v>0</v>
      </c>
      <c r="K47" s="437">
        <f t="shared" si="17"/>
        <v>0</v>
      </c>
      <c r="L47" s="437">
        <f t="shared" si="17"/>
        <v>0</v>
      </c>
      <c r="M47" s="438" t="e">
        <f t="shared" ref="M47" si="18">C47/H47*1000</f>
        <v>#DIV/0!</v>
      </c>
      <c r="N47" s="231"/>
      <c r="O47" s="401"/>
      <c r="P47" s="401"/>
      <c r="Q47" s="401"/>
      <c r="R47" s="401"/>
      <c r="S47" s="401"/>
      <c r="T47" s="401"/>
      <c r="U47" s="401"/>
      <c r="V47" s="401"/>
      <c r="W47" s="401"/>
    </row>
    <row r="48" spans="1:23" ht="15.75">
      <c r="A48" s="225" t="s">
        <v>305</v>
      </c>
      <c r="B48" s="415" t="s">
        <v>262</v>
      </c>
      <c r="C48" s="430">
        <f>D48+E48+F48+G48</f>
        <v>0</v>
      </c>
      <c r="D48" s="431">
        <f>D49+D50+D51</f>
        <v>0</v>
      </c>
      <c r="E48" s="431">
        <f>E49+E50+E51</f>
        <v>0</v>
      </c>
      <c r="F48" s="431">
        <f>F49+F50+F51</f>
        <v>0</v>
      </c>
      <c r="G48" s="431">
        <f>G49+G50+G51</f>
        <v>0</v>
      </c>
      <c r="H48" s="430">
        <f t="shared" si="16"/>
        <v>0</v>
      </c>
      <c r="I48" s="431">
        <f>I49+I50+I51</f>
        <v>0</v>
      </c>
      <c r="J48" s="431">
        <f>J49+J50+J51</f>
        <v>0</v>
      </c>
      <c r="K48" s="431">
        <f>K49+K50+K51</f>
        <v>0</v>
      </c>
      <c r="L48" s="431">
        <f>L49+L50+L51</f>
        <v>0</v>
      </c>
      <c r="M48" s="435">
        <v>0</v>
      </c>
      <c r="N48" s="231"/>
      <c r="O48" s="226"/>
      <c r="P48" s="226"/>
      <c r="Q48" s="226"/>
      <c r="R48" s="226"/>
      <c r="S48" s="227"/>
      <c r="T48" s="228"/>
      <c r="U48" s="228"/>
      <c r="V48" s="228"/>
      <c r="W48" s="228"/>
    </row>
    <row r="49" spans="1:23" ht="15.75">
      <c r="A49" s="225" t="s">
        <v>616</v>
      </c>
      <c r="B49" s="415" t="s">
        <v>617</v>
      </c>
      <c r="C49" s="433">
        <f t="shared" ref="C49:C57" si="19">D49+E49+F49+G49</f>
        <v>0</v>
      </c>
      <c r="D49" s="434"/>
      <c r="E49" s="434"/>
      <c r="F49" s="434"/>
      <c r="G49" s="434"/>
      <c r="H49" s="433">
        <f t="shared" si="16"/>
        <v>0</v>
      </c>
      <c r="I49" s="434"/>
      <c r="J49" s="434"/>
      <c r="K49" s="434"/>
      <c r="L49" s="434"/>
      <c r="M49" s="432">
        <v>0</v>
      </c>
      <c r="N49" s="231"/>
      <c r="O49" s="226"/>
      <c r="P49" s="226"/>
      <c r="Q49" s="226"/>
      <c r="R49" s="226"/>
      <c r="S49" s="227"/>
      <c r="T49" s="228"/>
      <c r="U49" s="228"/>
      <c r="V49" s="228"/>
      <c r="W49" s="228"/>
    </row>
    <row r="50" spans="1:23" ht="15.75">
      <c r="A50" s="225" t="s">
        <v>618</v>
      </c>
      <c r="B50" s="415" t="s">
        <v>619</v>
      </c>
      <c r="C50" s="433">
        <f t="shared" si="19"/>
        <v>0</v>
      </c>
      <c r="D50" s="434"/>
      <c r="E50" s="434"/>
      <c r="F50" s="434"/>
      <c r="G50" s="434"/>
      <c r="H50" s="433">
        <f t="shared" si="16"/>
        <v>0</v>
      </c>
      <c r="I50" s="434"/>
      <c r="J50" s="434"/>
      <c r="K50" s="434"/>
      <c r="L50" s="434"/>
      <c r="M50" s="432">
        <v>0</v>
      </c>
      <c r="N50" s="231"/>
      <c r="O50" s="226"/>
      <c r="P50" s="226"/>
      <c r="Q50" s="226"/>
      <c r="R50" s="226"/>
      <c r="S50" s="227"/>
      <c r="T50" s="228"/>
      <c r="U50" s="228"/>
      <c r="V50" s="228"/>
      <c r="W50" s="228"/>
    </row>
    <row r="51" spans="1:23" ht="15.75">
      <c r="A51" s="225" t="s">
        <v>620</v>
      </c>
      <c r="B51" s="415" t="s">
        <v>621</v>
      </c>
      <c r="C51" s="433">
        <f t="shared" si="19"/>
        <v>0</v>
      </c>
      <c r="D51" s="434"/>
      <c r="E51" s="434"/>
      <c r="F51" s="434"/>
      <c r="G51" s="434"/>
      <c r="H51" s="433">
        <f t="shared" si="16"/>
        <v>0</v>
      </c>
      <c r="I51" s="434"/>
      <c r="J51" s="434"/>
      <c r="K51" s="434"/>
      <c r="L51" s="434"/>
      <c r="M51" s="432">
        <v>0</v>
      </c>
      <c r="N51" s="231"/>
      <c r="O51" s="226"/>
      <c r="P51" s="226"/>
      <c r="Q51" s="226"/>
      <c r="R51" s="226"/>
      <c r="S51" s="227"/>
      <c r="T51" s="228"/>
      <c r="U51" s="228"/>
      <c r="V51" s="228"/>
      <c r="W51" s="228"/>
    </row>
    <row r="52" spans="1:23" ht="15.75">
      <c r="A52" s="225" t="s">
        <v>306</v>
      </c>
      <c r="B52" s="415" t="s">
        <v>263</v>
      </c>
      <c r="C52" s="430">
        <f t="shared" si="19"/>
        <v>0</v>
      </c>
      <c r="D52" s="431">
        <f>D53+D54</f>
        <v>0</v>
      </c>
      <c r="E52" s="431">
        <f>E53+E54</f>
        <v>0</v>
      </c>
      <c r="F52" s="431">
        <f>F53+F54</f>
        <v>0</v>
      </c>
      <c r="G52" s="431">
        <f>G53+G54</f>
        <v>0</v>
      </c>
      <c r="H52" s="430">
        <f t="shared" si="16"/>
        <v>0</v>
      </c>
      <c r="I52" s="431">
        <f>I53+I54</f>
        <v>0</v>
      </c>
      <c r="J52" s="431">
        <f>J53+J54</f>
        <v>0</v>
      </c>
      <c r="K52" s="431">
        <f>K53+K54</f>
        <v>0</v>
      </c>
      <c r="L52" s="431">
        <f>L53+L54</f>
        <v>0</v>
      </c>
      <c r="M52" s="432" t="e">
        <f t="shared" ref="M52:M56" si="20">C52/H52*1000</f>
        <v>#DIV/0!</v>
      </c>
      <c r="N52" s="231"/>
      <c r="O52" s="226"/>
      <c r="P52" s="226"/>
      <c r="Q52" s="226"/>
      <c r="R52" s="226"/>
      <c r="S52" s="227"/>
      <c r="T52" s="228"/>
      <c r="U52" s="228"/>
      <c r="V52" s="228"/>
      <c r="W52" s="228"/>
    </row>
    <row r="53" spans="1:23" ht="15.75">
      <c r="A53" s="225" t="s">
        <v>622</v>
      </c>
      <c r="B53" s="415" t="s">
        <v>617</v>
      </c>
      <c r="C53" s="433">
        <f t="shared" si="19"/>
        <v>0</v>
      </c>
      <c r="D53" s="434"/>
      <c r="E53" s="434"/>
      <c r="F53" s="434"/>
      <c r="G53" s="434"/>
      <c r="H53" s="433">
        <f t="shared" si="16"/>
        <v>0</v>
      </c>
      <c r="I53" s="434"/>
      <c r="J53" s="434"/>
      <c r="K53" s="434"/>
      <c r="L53" s="434"/>
      <c r="M53" s="432" t="e">
        <f t="shared" si="20"/>
        <v>#DIV/0!</v>
      </c>
      <c r="N53" s="231"/>
      <c r="O53" s="226"/>
      <c r="P53" s="226"/>
      <c r="Q53" s="226"/>
      <c r="R53" s="226"/>
      <c r="S53" s="227"/>
      <c r="T53" s="228"/>
      <c r="U53" s="228"/>
      <c r="V53" s="228"/>
      <c r="W53" s="228"/>
    </row>
    <row r="54" spans="1:23" ht="15.75">
      <c r="A54" s="225" t="s">
        <v>623</v>
      </c>
      <c r="B54" s="415" t="s">
        <v>624</v>
      </c>
      <c r="C54" s="433">
        <f t="shared" si="19"/>
        <v>0</v>
      </c>
      <c r="D54" s="434"/>
      <c r="E54" s="434"/>
      <c r="F54" s="434"/>
      <c r="G54" s="434"/>
      <c r="H54" s="433">
        <f t="shared" si="16"/>
        <v>0</v>
      </c>
      <c r="I54" s="434"/>
      <c r="J54" s="434"/>
      <c r="K54" s="434"/>
      <c r="L54" s="434"/>
      <c r="M54" s="435" t="e">
        <f t="shared" si="20"/>
        <v>#DIV/0!</v>
      </c>
      <c r="N54" s="231"/>
      <c r="O54" s="401"/>
      <c r="P54" s="401"/>
      <c r="Q54" s="401"/>
      <c r="R54" s="401"/>
      <c r="S54" s="401"/>
      <c r="T54" s="401"/>
      <c r="U54" s="401"/>
      <c r="V54" s="401"/>
      <c r="W54" s="401"/>
    </row>
    <row r="55" spans="1:23" ht="15.75">
      <c r="A55" s="225" t="s">
        <v>1091</v>
      </c>
      <c r="B55" s="414" t="s">
        <v>1092</v>
      </c>
      <c r="C55" s="433">
        <f t="shared" si="19"/>
        <v>0</v>
      </c>
      <c r="D55" s="434"/>
      <c r="E55" s="434"/>
      <c r="F55" s="434"/>
      <c r="G55" s="434"/>
      <c r="H55" s="433">
        <f>I55+J55+K55+L55</f>
        <v>0</v>
      </c>
      <c r="I55" s="434"/>
      <c r="J55" s="434"/>
      <c r="K55" s="434"/>
      <c r="L55" s="434"/>
      <c r="M55" s="435" t="e">
        <f t="shared" si="20"/>
        <v>#DIV/0!</v>
      </c>
      <c r="N55" s="231"/>
      <c r="O55" s="401"/>
      <c r="P55" s="401"/>
      <c r="Q55" s="401"/>
      <c r="R55" s="401"/>
      <c r="S55" s="401"/>
      <c r="T55" s="401"/>
      <c r="U55" s="401"/>
      <c r="V55" s="401"/>
      <c r="W55" s="401"/>
    </row>
    <row r="56" spans="1:23" ht="25.5">
      <c r="A56" s="225" t="s">
        <v>1093</v>
      </c>
      <c r="B56" s="415" t="s">
        <v>1096</v>
      </c>
      <c r="C56" s="433">
        <f t="shared" si="19"/>
        <v>0</v>
      </c>
      <c r="D56" s="434"/>
      <c r="E56" s="434"/>
      <c r="F56" s="434"/>
      <c r="G56" s="434"/>
      <c r="H56" s="433">
        <f t="shared" ref="H56:H58" si="21">I56+J56+K56+L56</f>
        <v>0</v>
      </c>
      <c r="I56" s="434"/>
      <c r="J56" s="434"/>
      <c r="K56" s="434"/>
      <c r="L56" s="434"/>
      <c r="M56" s="436" t="e">
        <f t="shared" si="20"/>
        <v>#DIV/0!</v>
      </c>
      <c r="N56" s="231"/>
      <c r="O56" s="401"/>
      <c r="P56" s="401"/>
      <c r="Q56" s="401"/>
      <c r="R56" s="401"/>
      <c r="S56" s="401"/>
      <c r="T56" s="401"/>
      <c r="U56" s="401"/>
      <c r="V56" s="401"/>
      <c r="W56" s="401"/>
    </row>
    <row r="57" spans="1:23" ht="25.5">
      <c r="A57" s="225" t="s">
        <v>1094</v>
      </c>
      <c r="B57" s="415" t="s">
        <v>1097</v>
      </c>
      <c r="C57" s="433">
        <f t="shared" si="19"/>
        <v>0</v>
      </c>
      <c r="D57" s="434"/>
      <c r="E57" s="434"/>
      <c r="F57" s="434"/>
      <c r="G57" s="434"/>
      <c r="H57" s="433">
        <f t="shared" si="21"/>
        <v>0</v>
      </c>
      <c r="I57" s="434"/>
      <c r="J57" s="434"/>
      <c r="K57" s="434"/>
      <c r="L57" s="434"/>
      <c r="M57" s="436">
        <v>0</v>
      </c>
      <c r="N57" s="231"/>
      <c r="O57" s="401"/>
      <c r="P57" s="401"/>
      <c r="Q57" s="401"/>
      <c r="R57" s="401"/>
      <c r="S57" s="401"/>
      <c r="T57" s="401"/>
      <c r="U57" s="401"/>
      <c r="V57" s="401"/>
      <c r="W57" s="401"/>
    </row>
    <row r="58" spans="1:23" ht="15.75">
      <c r="A58" s="224" t="s">
        <v>264</v>
      </c>
      <c r="B58" s="416" t="s">
        <v>265</v>
      </c>
      <c r="C58" s="437">
        <f>D58+E58+F58+G58</f>
        <v>0</v>
      </c>
      <c r="D58" s="437">
        <f>D59+D62+D65</f>
        <v>0</v>
      </c>
      <c r="E58" s="437">
        <f>E59+E62+E65</f>
        <v>0</v>
      </c>
      <c r="F58" s="437">
        <f>F59+F62+F65</f>
        <v>0</v>
      </c>
      <c r="G58" s="437">
        <f>G59+G62+G65</f>
        <v>0</v>
      </c>
      <c r="H58" s="437">
        <f t="shared" si="21"/>
        <v>0</v>
      </c>
      <c r="I58" s="437">
        <f>I59+I62+I65</f>
        <v>0</v>
      </c>
      <c r="J58" s="437">
        <f>J59+J62+J65</f>
        <v>0</v>
      </c>
      <c r="K58" s="437">
        <f>K59+K62+K65</f>
        <v>0</v>
      </c>
      <c r="L58" s="437">
        <f>L59+L62+L65</f>
        <v>0</v>
      </c>
      <c r="M58" s="438" t="e">
        <f t="shared" ref="M58" si="22">C58/H58*1000</f>
        <v>#DIV/0!</v>
      </c>
      <c r="N58" s="231"/>
      <c r="O58" s="401"/>
      <c r="P58" s="401"/>
      <c r="Q58" s="401"/>
      <c r="R58" s="401"/>
      <c r="S58" s="401"/>
      <c r="T58" s="401"/>
      <c r="U58" s="401"/>
      <c r="V58" s="401"/>
      <c r="W58" s="401"/>
    </row>
    <row r="59" spans="1:23" ht="15.75">
      <c r="A59" s="225" t="s">
        <v>584</v>
      </c>
      <c r="B59" s="230" t="s">
        <v>625</v>
      </c>
      <c r="C59" s="430">
        <f>D59+E59+F59+G59</f>
        <v>0</v>
      </c>
      <c r="D59" s="430">
        <f>SUM(D60:D61)</f>
        <v>0</v>
      </c>
      <c r="E59" s="430">
        <f>SUM(E60:E61)</f>
        <v>0</v>
      </c>
      <c r="F59" s="430">
        <f>SUM(F60:F61)</f>
        <v>0</v>
      </c>
      <c r="G59" s="430">
        <f>SUM(G60:G61)</f>
        <v>0</v>
      </c>
      <c r="H59" s="430">
        <f>I59+J59+K59+L59</f>
        <v>0</v>
      </c>
      <c r="I59" s="430">
        <f>SUM(I60:I61)</f>
        <v>0</v>
      </c>
      <c r="J59" s="430">
        <f>SUM(J60:J61)</f>
        <v>0</v>
      </c>
      <c r="K59" s="430">
        <f>SUM(K60:K61)</f>
        <v>0</v>
      </c>
      <c r="L59" s="430">
        <f>SUM(L60:L61)</f>
        <v>0</v>
      </c>
      <c r="M59" s="435">
        <v>0</v>
      </c>
      <c r="N59" s="231"/>
      <c r="O59" s="401"/>
      <c r="P59" s="401"/>
      <c r="Q59" s="401"/>
      <c r="R59" s="401"/>
      <c r="S59" s="401"/>
      <c r="T59" s="401"/>
      <c r="U59" s="401"/>
      <c r="V59" s="401"/>
      <c r="W59" s="401"/>
    </row>
    <row r="60" spans="1:23" ht="15.75">
      <c r="A60" s="229"/>
      <c r="B60" s="230" t="s">
        <v>626</v>
      </c>
      <c r="C60" s="433">
        <f t="shared" ref="C60:C70" si="23">D60+E60+F60+G60</f>
        <v>0</v>
      </c>
      <c r="D60" s="434"/>
      <c r="E60" s="434"/>
      <c r="F60" s="434"/>
      <c r="G60" s="434"/>
      <c r="H60" s="433">
        <f t="shared" ref="H60:H66" si="24">I60+J60+K60+L60</f>
        <v>0</v>
      </c>
      <c r="I60" s="434"/>
      <c r="J60" s="434"/>
      <c r="K60" s="434"/>
      <c r="L60" s="434"/>
      <c r="M60" s="436">
        <v>0</v>
      </c>
      <c r="N60" s="231"/>
      <c r="O60" s="226"/>
      <c r="P60" s="226"/>
      <c r="Q60" s="226"/>
      <c r="R60" s="226"/>
      <c r="S60" s="232"/>
      <c r="T60" s="228"/>
      <c r="U60" s="228"/>
      <c r="V60" s="228"/>
      <c r="W60" s="228"/>
    </row>
    <row r="61" spans="1:23" ht="15.75">
      <c r="A61" s="225"/>
      <c r="B61" s="230" t="s">
        <v>627</v>
      </c>
      <c r="C61" s="433">
        <f t="shared" si="23"/>
        <v>0</v>
      </c>
      <c r="D61" s="434"/>
      <c r="E61" s="434"/>
      <c r="F61" s="434"/>
      <c r="G61" s="434"/>
      <c r="H61" s="433">
        <f t="shared" si="24"/>
        <v>0</v>
      </c>
      <c r="I61" s="434"/>
      <c r="J61" s="434"/>
      <c r="K61" s="434"/>
      <c r="L61" s="434"/>
      <c r="M61" s="436">
        <v>0</v>
      </c>
      <c r="N61" s="231"/>
      <c r="O61" s="226"/>
      <c r="P61" s="226"/>
      <c r="Q61" s="226"/>
      <c r="R61" s="226"/>
      <c r="S61" s="232"/>
      <c r="T61" s="228"/>
      <c r="U61" s="228"/>
      <c r="V61" s="228"/>
      <c r="W61" s="228"/>
    </row>
    <row r="62" spans="1:23" ht="15.75">
      <c r="A62" s="234" t="s">
        <v>588</v>
      </c>
      <c r="B62" s="426" t="s">
        <v>628</v>
      </c>
      <c r="C62" s="430">
        <f t="shared" si="23"/>
        <v>0</v>
      </c>
      <c r="D62" s="430">
        <f>SUM(D63:D64)</f>
        <v>0</v>
      </c>
      <c r="E62" s="430">
        <f>SUM(E63:E64)</f>
        <v>0</v>
      </c>
      <c r="F62" s="430">
        <f>SUM(F63:F64)</f>
        <v>0</v>
      </c>
      <c r="G62" s="430">
        <f>SUM(G63:G64)</f>
        <v>0</v>
      </c>
      <c r="H62" s="430">
        <f t="shared" si="24"/>
        <v>0</v>
      </c>
      <c r="I62" s="430">
        <f>SUM(I63:I64)</f>
        <v>0</v>
      </c>
      <c r="J62" s="430">
        <f>SUM(J63:J64)</f>
        <v>0</v>
      </c>
      <c r="K62" s="430">
        <f>SUM(K63:K64)</f>
        <v>0</v>
      </c>
      <c r="L62" s="430">
        <f>SUM(L63:L64)</f>
        <v>0</v>
      </c>
      <c r="M62" s="435" t="e">
        <f t="shared" ref="M62:M66" si="25">C62/H62*1000</f>
        <v>#DIV/0!</v>
      </c>
      <c r="N62" s="421"/>
      <c r="O62" s="427"/>
      <c r="P62" s="427"/>
      <c r="Q62" s="427"/>
      <c r="R62" s="427"/>
      <c r="S62" s="427"/>
      <c r="T62" s="427"/>
      <c r="U62" s="427"/>
      <c r="V62" s="427"/>
      <c r="W62" s="427"/>
    </row>
    <row r="63" spans="1:23" ht="25.5">
      <c r="A63" s="225"/>
      <c r="B63" s="415" t="s">
        <v>1096</v>
      </c>
      <c r="C63" s="433">
        <f t="shared" si="23"/>
        <v>0</v>
      </c>
      <c r="D63" s="439"/>
      <c r="E63" s="439"/>
      <c r="F63" s="439"/>
      <c r="G63" s="439"/>
      <c r="H63" s="433">
        <f t="shared" si="24"/>
        <v>0</v>
      </c>
      <c r="I63" s="439"/>
      <c r="J63" s="439"/>
      <c r="K63" s="439"/>
      <c r="L63" s="439"/>
      <c r="M63" s="436" t="e">
        <f t="shared" si="25"/>
        <v>#DIV/0!</v>
      </c>
      <c r="N63" s="231"/>
      <c r="O63" s="233"/>
      <c r="P63" s="233"/>
      <c r="Q63" s="233"/>
      <c r="R63" s="233"/>
      <c r="S63" s="232"/>
      <c r="T63" s="228"/>
      <c r="U63" s="228"/>
      <c r="V63" s="228"/>
      <c r="W63" s="228"/>
    </row>
    <row r="64" spans="1:23" ht="25.5">
      <c r="A64" s="225"/>
      <c r="B64" s="415" t="s">
        <v>1097</v>
      </c>
      <c r="C64" s="433">
        <f t="shared" si="23"/>
        <v>0</v>
      </c>
      <c r="D64" s="439"/>
      <c r="E64" s="439"/>
      <c r="F64" s="439"/>
      <c r="G64" s="434"/>
      <c r="H64" s="433">
        <f t="shared" si="24"/>
        <v>0</v>
      </c>
      <c r="I64" s="439"/>
      <c r="J64" s="439"/>
      <c r="K64" s="439"/>
      <c r="L64" s="439"/>
      <c r="M64" s="436" t="e">
        <f t="shared" si="25"/>
        <v>#DIV/0!</v>
      </c>
      <c r="N64" s="231"/>
      <c r="O64" s="233"/>
      <c r="P64" s="233"/>
      <c r="Q64" s="233"/>
      <c r="R64" s="233"/>
      <c r="S64" s="232"/>
      <c r="T64" s="232"/>
      <c r="U64" s="228"/>
      <c r="V64" s="228"/>
      <c r="W64" s="228"/>
    </row>
    <row r="65" spans="1:23" ht="15.75">
      <c r="A65" s="234" t="s">
        <v>629</v>
      </c>
      <c r="B65" s="426" t="s">
        <v>630</v>
      </c>
      <c r="C65" s="430">
        <f t="shared" si="23"/>
        <v>0</v>
      </c>
      <c r="D65" s="430">
        <f>SUM(D66:D67)</f>
        <v>0</v>
      </c>
      <c r="E65" s="430">
        <f>SUM(E66:E67)</f>
        <v>0</v>
      </c>
      <c r="F65" s="430">
        <f>SUM(F66:F67)</f>
        <v>0</v>
      </c>
      <c r="G65" s="430">
        <f>SUM(G66:G67)</f>
        <v>0</v>
      </c>
      <c r="H65" s="430">
        <f t="shared" si="24"/>
        <v>0</v>
      </c>
      <c r="I65" s="430">
        <f>SUM(I66:I67)</f>
        <v>0</v>
      </c>
      <c r="J65" s="430">
        <f>SUM(J66:J67)</f>
        <v>0</v>
      </c>
      <c r="K65" s="430">
        <f>SUM(K66:K67)</f>
        <v>0</v>
      </c>
      <c r="L65" s="430">
        <f>SUM(L66:L67)</f>
        <v>0</v>
      </c>
      <c r="M65" s="435" t="e">
        <f t="shared" si="25"/>
        <v>#DIV/0!</v>
      </c>
      <c r="N65" s="421"/>
      <c r="O65" s="427"/>
      <c r="P65" s="427"/>
      <c r="Q65" s="427"/>
      <c r="R65" s="427"/>
      <c r="S65" s="427"/>
      <c r="T65" s="427"/>
      <c r="U65" s="427"/>
      <c r="V65" s="427"/>
      <c r="W65" s="427"/>
    </row>
    <row r="66" spans="1:23" ht="25.5">
      <c r="A66" s="225"/>
      <c r="B66" s="415" t="s">
        <v>1096</v>
      </c>
      <c r="C66" s="440">
        <f t="shared" si="23"/>
        <v>0</v>
      </c>
      <c r="D66" s="434"/>
      <c r="E66" s="434"/>
      <c r="F66" s="434"/>
      <c r="G66" s="434"/>
      <c r="H66" s="433">
        <f t="shared" si="24"/>
        <v>0</v>
      </c>
      <c r="I66" s="434"/>
      <c r="J66" s="434"/>
      <c r="K66" s="434"/>
      <c r="L66" s="434"/>
      <c r="M66" s="436" t="e">
        <f t="shared" si="25"/>
        <v>#DIV/0!</v>
      </c>
      <c r="N66" s="231"/>
      <c r="O66" s="233"/>
      <c r="P66" s="233"/>
      <c r="Q66" s="233"/>
      <c r="R66" s="233"/>
      <c r="S66" s="232"/>
      <c r="T66" s="228"/>
      <c r="U66" s="228"/>
      <c r="V66" s="228"/>
      <c r="W66" s="228"/>
    </row>
    <row r="67" spans="1:23" ht="25.5">
      <c r="A67" s="225"/>
      <c r="B67" s="415" t="s">
        <v>1097</v>
      </c>
      <c r="C67" s="440">
        <f t="shared" si="23"/>
        <v>0</v>
      </c>
      <c r="D67" s="434"/>
      <c r="E67" s="434"/>
      <c r="F67" s="434"/>
      <c r="G67" s="434"/>
      <c r="H67" s="433">
        <f>SUM(I67:L67)</f>
        <v>0</v>
      </c>
      <c r="I67" s="434"/>
      <c r="J67" s="434"/>
      <c r="K67" s="434"/>
      <c r="L67" s="434"/>
      <c r="M67" s="436" t="e">
        <f>C67/H67*1000</f>
        <v>#DIV/0!</v>
      </c>
      <c r="N67" s="231"/>
      <c r="O67" s="233"/>
      <c r="P67" s="233"/>
      <c r="Q67" s="233"/>
      <c r="R67" s="233"/>
      <c r="S67" s="232"/>
      <c r="T67" s="232"/>
      <c r="U67" s="232"/>
      <c r="V67" s="232"/>
      <c r="W67" s="228"/>
    </row>
    <row r="68" spans="1:23" ht="15.75">
      <c r="A68" s="234"/>
      <c r="B68" s="420" t="s">
        <v>845</v>
      </c>
      <c r="C68" s="430">
        <f t="shared" si="23"/>
        <v>0</v>
      </c>
      <c r="D68" s="430">
        <f>SUM(D69:D70)</f>
        <v>0</v>
      </c>
      <c r="E68" s="430">
        <f>SUM(E69:E70)</f>
        <v>0</v>
      </c>
      <c r="F68" s="430">
        <f>SUM(F69:F70)</f>
        <v>0</v>
      </c>
      <c r="G68" s="430">
        <f>SUM(G69:G70)</f>
        <v>0</v>
      </c>
      <c r="H68" s="430">
        <f t="shared" ref="H68:H74" si="26">I68+J68+K68+L68</f>
        <v>0</v>
      </c>
      <c r="I68" s="430">
        <f>SUM(I69:I70)</f>
        <v>0</v>
      </c>
      <c r="J68" s="430">
        <f>SUM(J69:J70)</f>
        <v>0</v>
      </c>
      <c r="K68" s="430">
        <f>SUM(K69:K70)</f>
        <v>0</v>
      </c>
      <c r="L68" s="430">
        <f>SUM(L69:L70)</f>
        <v>0</v>
      </c>
      <c r="M68" s="435" t="e">
        <f t="shared" ref="M68:M69" si="27">C68/H68*1000</f>
        <v>#DIV/0!</v>
      </c>
      <c r="N68" s="421"/>
      <c r="O68" s="422"/>
      <c r="P68" s="422"/>
      <c r="Q68" s="422"/>
      <c r="R68" s="422"/>
      <c r="S68" s="423"/>
      <c r="T68" s="423"/>
      <c r="U68" s="423"/>
      <c r="V68" s="423"/>
      <c r="W68" s="424"/>
    </row>
    <row r="69" spans="1:23" ht="25.5">
      <c r="A69" s="225"/>
      <c r="B69" s="415" t="s">
        <v>1095</v>
      </c>
      <c r="C69" s="433">
        <f t="shared" si="23"/>
        <v>0</v>
      </c>
      <c r="D69" s="434"/>
      <c r="E69" s="434"/>
      <c r="F69" s="434"/>
      <c r="G69" s="434"/>
      <c r="H69" s="433">
        <f t="shared" si="26"/>
        <v>0</v>
      </c>
      <c r="I69" s="434"/>
      <c r="J69" s="434"/>
      <c r="K69" s="434"/>
      <c r="L69" s="434"/>
      <c r="M69" s="436" t="e">
        <f t="shared" si="27"/>
        <v>#DIV/0!</v>
      </c>
      <c r="N69" s="231"/>
      <c r="O69" s="233"/>
      <c r="P69" s="233"/>
      <c r="Q69" s="233"/>
      <c r="R69" s="233"/>
      <c r="S69" s="232"/>
      <c r="T69" s="232"/>
      <c r="U69" s="232"/>
      <c r="V69" s="232"/>
      <c r="W69" s="228"/>
    </row>
    <row r="70" spans="1:23" ht="25.5">
      <c r="A70" s="225"/>
      <c r="B70" s="415" t="s">
        <v>1097</v>
      </c>
      <c r="C70" s="433">
        <f t="shared" si="23"/>
        <v>0</v>
      </c>
      <c r="D70" s="434"/>
      <c r="E70" s="434"/>
      <c r="F70" s="434"/>
      <c r="G70" s="434"/>
      <c r="H70" s="433">
        <f t="shared" si="26"/>
        <v>0</v>
      </c>
      <c r="I70" s="434"/>
      <c r="J70" s="434"/>
      <c r="K70" s="434"/>
      <c r="L70" s="434"/>
      <c r="M70" s="436">
        <v>0</v>
      </c>
      <c r="N70" s="231"/>
      <c r="O70" s="233"/>
      <c r="P70" s="233"/>
      <c r="Q70" s="233"/>
      <c r="R70" s="233"/>
      <c r="S70" s="232"/>
      <c r="T70" s="232"/>
      <c r="U70" s="232"/>
      <c r="V70" s="232"/>
      <c r="W70" s="228"/>
    </row>
    <row r="71" spans="1:23" ht="15.75">
      <c r="A71" s="234" t="s">
        <v>631</v>
      </c>
      <c r="B71" s="417" t="s">
        <v>632</v>
      </c>
      <c r="C71" s="437">
        <f>D71+E71+F71+G71</f>
        <v>0</v>
      </c>
      <c r="D71" s="437">
        <f>SUM(D72:D73)</f>
        <v>0</v>
      </c>
      <c r="E71" s="437">
        <f>SUM(E72:E73)</f>
        <v>0</v>
      </c>
      <c r="F71" s="437">
        <f>SUM(F72:F73)</f>
        <v>0</v>
      </c>
      <c r="G71" s="437">
        <f>SUM(G72:G73)</f>
        <v>0</v>
      </c>
      <c r="H71" s="437">
        <f t="shared" si="26"/>
        <v>0</v>
      </c>
      <c r="I71" s="437">
        <f>SUM(I72:I73)</f>
        <v>0</v>
      </c>
      <c r="J71" s="437">
        <f>SUM(J72:J73)</f>
        <v>0</v>
      </c>
      <c r="K71" s="437">
        <f>SUM(K72:K73)</f>
        <v>0</v>
      </c>
      <c r="L71" s="437">
        <f>SUM(L72:L73)</f>
        <v>0</v>
      </c>
      <c r="M71" s="438" t="e">
        <f t="shared" ref="M71:M73" si="28">C71/H71*1000</f>
        <v>#DIV/0!</v>
      </c>
      <c r="N71" s="231"/>
      <c r="O71" s="401"/>
      <c r="P71" s="401"/>
      <c r="Q71" s="401"/>
      <c r="R71" s="401"/>
      <c r="S71" s="401"/>
      <c r="T71" s="401"/>
      <c r="U71" s="401"/>
      <c r="V71" s="401"/>
      <c r="W71" s="401"/>
    </row>
    <row r="72" spans="1:23" ht="25.5">
      <c r="A72" s="225"/>
      <c r="B72" s="415" t="s">
        <v>1098</v>
      </c>
      <c r="C72" s="433">
        <f t="shared" ref="C72:C74" si="29">D72+E72+F72+G72</f>
        <v>0</v>
      </c>
      <c r="D72" s="434"/>
      <c r="E72" s="434"/>
      <c r="F72" s="434"/>
      <c r="G72" s="434"/>
      <c r="H72" s="433">
        <f t="shared" si="26"/>
        <v>0</v>
      </c>
      <c r="I72" s="434"/>
      <c r="J72" s="434"/>
      <c r="K72" s="434"/>
      <c r="L72" s="434"/>
      <c r="M72" s="436" t="e">
        <f t="shared" si="28"/>
        <v>#DIV/0!</v>
      </c>
      <c r="N72" s="231"/>
      <c r="O72" s="226"/>
      <c r="P72" s="226"/>
      <c r="Q72" s="226"/>
      <c r="R72" s="226"/>
      <c r="S72" s="232"/>
      <c r="T72" s="228"/>
      <c r="U72" s="228"/>
      <c r="V72" s="228"/>
      <c r="W72" s="228"/>
    </row>
    <row r="73" spans="1:23" ht="25.5">
      <c r="A73" s="225"/>
      <c r="B73" s="415" t="s">
        <v>1099</v>
      </c>
      <c r="C73" s="433">
        <f t="shared" si="29"/>
        <v>0</v>
      </c>
      <c r="D73" s="434"/>
      <c r="E73" s="434"/>
      <c r="F73" s="434"/>
      <c r="G73" s="434"/>
      <c r="H73" s="433">
        <f>I73+J73+K73+L73</f>
        <v>0</v>
      </c>
      <c r="I73" s="434"/>
      <c r="J73" s="434"/>
      <c r="K73" s="434"/>
      <c r="L73" s="434"/>
      <c r="M73" s="436" t="e">
        <f t="shared" si="28"/>
        <v>#DIV/0!</v>
      </c>
      <c r="N73" s="231"/>
      <c r="O73" s="226"/>
      <c r="P73" s="226"/>
      <c r="Q73" s="226"/>
      <c r="R73" s="226"/>
      <c r="S73" s="232"/>
      <c r="T73" s="228"/>
      <c r="U73" s="228"/>
      <c r="V73" s="228"/>
      <c r="W73" s="228"/>
    </row>
    <row r="74" spans="1:23" ht="15.75">
      <c r="A74" s="234" t="s">
        <v>633</v>
      </c>
      <c r="B74" s="416" t="s">
        <v>634</v>
      </c>
      <c r="C74" s="437">
        <f t="shared" si="29"/>
        <v>0</v>
      </c>
      <c r="D74" s="437">
        <f>D47+D58+D71</f>
        <v>0</v>
      </c>
      <c r="E74" s="437">
        <f>E47+E58+E71</f>
        <v>0</v>
      </c>
      <c r="F74" s="437">
        <f>F47+F58+F71</f>
        <v>0</v>
      </c>
      <c r="G74" s="437">
        <f>G47+G58+G71</f>
        <v>0</v>
      </c>
      <c r="H74" s="437">
        <f t="shared" si="26"/>
        <v>0</v>
      </c>
      <c r="I74" s="437">
        <f>I47+I58+I71</f>
        <v>0</v>
      </c>
      <c r="J74" s="437">
        <f>J47+J58+J71</f>
        <v>0</v>
      </c>
      <c r="K74" s="437">
        <f>K47+K58+K71</f>
        <v>0</v>
      </c>
      <c r="L74" s="437">
        <f>L47+L58+L71</f>
        <v>0</v>
      </c>
      <c r="M74" s="438" t="e">
        <f>C74/H74*1000</f>
        <v>#DIV/0!</v>
      </c>
      <c r="N74" s="231"/>
      <c r="O74" s="401"/>
      <c r="P74" s="401"/>
      <c r="Q74" s="401"/>
      <c r="R74" s="401"/>
      <c r="S74" s="401"/>
      <c r="T74" s="401"/>
      <c r="U74" s="401"/>
      <c r="V74" s="401"/>
      <c r="W74" s="401"/>
    </row>
    <row r="75" spans="1:23">
      <c r="O75" s="745"/>
      <c r="P75" s="745"/>
      <c r="Q75" s="745"/>
      <c r="R75" s="745"/>
    </row>
    <row r="76" spans="1:23">
      <c r="O76" s="745"/>
      <c r="P76" s="745"/>
      <c r="Q76" s="745"/>
      <c r="R76" s="745"/>
    </row>
    <row r="77" spans="1:23">
      <c r="O77" s="745"/>
      <c r="P77" s="745"/>
      <c r="Q77" s="745"/>
      <c r="R77" s="745"/>
    </row>
    <row r="78" spans="1:23">
      <c r="O78" s="745"/>
      <c r="P78" s="745"/>
      <c r="Q78" s="745"/>
      <c r="R78" s="745"/>
    </row>
    <row r="79" spans="1:23">
      <c r="A79" s="1025" t="s">
        <v>609</v>
      </c>
      <c r="B79" s="1025" t="s">
        <v>259</v>
      </c>
      <c r="C79" s="1027" t="s">
        <v>839</v>
      </c>
      <c r="D79" s="1028"/>
      <c r="E79" s="1028"/>
      <c r="F79" s="1028"/>
      <c r="G79" s="1029"/>
      <c r="H79" s="1030" t="s">
        <v>610</v>
      </c>
      <c r="I79" s="1031"/>
      <c r="J79" s="1031"/>
      <c r="K79" s="1031"/>
      <c r="L79" s="1032"/>
      <c r="M79" s="1033" t="s">
        <v>611</v>
      </c>
      <c r="N79" s="1012" t="s">
        <v>612</v>
      </c>
      <c r="O79" s="1013"/>
      <c r="P79" s="1013"/>
      <c r="Q79" s="1013"/>
      <c r="R79" s="1014"/>
      <c r="S79" s="1035" t="s">
        <v>613</v>
      </c>
      <c r="T79" s="1036"/>
      <c r="U79" s="1036"/>
      <c r="V79" s="1036"/>
      <c r="W79" s="1037"/>
    </row>
    <row r="80" spans="1:23">
      <c r="A80" s="1026"/>
      <c r="B80" s="1026"/>
      <c r="C80" s="218" t="s">
        <v>614</v>
      </c>
      <c r="D80" s="218" t="s">
        <v>88</v>
      </c>
      <c r="E80" s="218" t="s">
        <v>89</v>
      </c>
      <c r="F80" s="218" t="s">
        <v>615</v>
      </c>
      <c r="G80" s="218" t="s">
        <v>91</v>
      </c>
      <c r="H80" s="218" t="s">
        <v>614</v>
      </c>
      <c r="I80" s="218" t="s">
        <v>88</v>
      </c>
      <c r="J80" s="218" t="s">
        <v>89</v>
      </c>
      <c r="K80" s="218" t="s">
        <v>615</v>
      </c>
      <c r="L80" s="218" t="s">
        <v>91</v>
      </c>
      <c r="M80" s="1034"/>
      <c r="N80" s="195" t="s">
        <v>614</v>
      </c>
      <c r="O80" s="219" t="s">
        <v>88</v>
      </c>
      <c r="P80" s="219" t="s">
        <v>89</v>
      </c>
      <c r="Q80" s="219" t="s">
        <v>615</v>
      </c>
      <c r="R80" s="219" t="s">
        <v>91</v>
      </c>
      <c r="S80" s="220" t="s">
        <v>614</v>
      </c>
      <c r="T80" s="220" t="s">
        <v>88</v>
      </c>
      <c r="U80" s="220" t="s">
        <v>89</v>
      </c>
      <c r="V80" s="220" t="s">
        <v>615</v>
      </c>
      <c r="W80" s="220" t="s">
        <v>91</v>
      </c>
    </row>
    <row r="81" spans="1:23">
      <c r="A81" s="221">
        <v>1</v>
      </c>
      <c r="B81" s="222">
        <f t="shared" ref="B81" si="30">+A81+1</f>
        <v>2</v>
      </c>
      <c r="C81" s="222">
        <f>+B81+1</f>
        <v>3</v>
      </c>
      <c r="D81" s="222">
        <f t="shared" ref="D81:W81" si="31">+C81+1</f>
        <v>4</v>
      </c>
      <c r="E81" s="222">
        <f t="shared" si="31"/>
        <v>5</v>
      </c>
      <c r="F81" s="222">
        <f t="shared" si="31"/>
        <v>6</v>
      </c>
      <c r="G81" s="222">
        <f t="shared" si="31"/>
        <v>7</v>
      </c>
      <c r="H81" s="222">
        <f t="shared" si="31"/>
        <v>8</v>
      </c>
      <c r="I81" s="222">
        <f t="shared" si="31"/>
        <v>9</v>
      </c>
      <c r="J81" s="222">
        <f t="shared" si="31"/>
        <v>10</v>
      </c>
      <c r="K81" s="222">
        <f t="shared" si="31"/>
        <v>11</v>
      </c>
      <c r="L81" s="222">
        <f t="shared" si="31"/>
        <v>12</v>
      </c>
      <c r="M81" s="222">
        <f t="shared" si="31"/>
        <v>13</v>
      </c>
      <c r="N81" s="222">
        <f t="shared" si="31"/>
        <v>14</v>
      </c>
      <c r="O81" s="222">
        <f t="shared" si="31"/>
        <v>15</v>
      </c>
      <c r="P81" s="222">
        <f t="shared" si="31"/>
        <v>16</v>
      </c>
      <c r="Q81" s="222">
        <f t="shared" si="31"/>
        <v>17</v>
      </c>
      <c r="R81" s="222">
        <f t="shared" si="31"/>
        <v>18</v>
      </c>
      <c r="S81" s="222">
        <f t="shared" si="31"/>
        <v>19</v>
      </c>
      <c r="T81" s="222">
        <f t="shared" si="31"/>
        <v>20</v>
      </c>
      <c r="U81" s="222">
        <f t="shared" si="31"/>
        <v>21</v>
      </c>
      <c r="V81" s="222">
        <f t="shared" si="31"/>
        <v>22</v>
      </c>
      <c r="W81" s="222">
        <f t="shared" si="31"/>
        <v>23</v>
      </c>
    </row>
    <row r="82" spans="1:23">
      <c r="A82" s="1022" t="s">
        <v>1147</v>
      </c>
      <c r="B82" s="1023"/>
      <c r="C82" s="1023"/>
      <c r="D82" s="1023"/>
      <c r="E82" s="1023"/>
      <c r="F82" s="1023"/>
      <c r="G82" s="1023"/>
      <c r="H82" s="1023"/>
      <c r="I82" s="1023"/>
      <c r="J82" s="1023"/>
      <c r="K82" s="1023"/>
      <c r="L82" s="1023"/>
      <c r="M82" s="1023"/>
      <c r="N82" s="1023"/>
      <c r="O82" s="1023"/>
      <c r="P82" s="1023"/>
      <c r="Q82" s="1023"/>
      <c r="R82" s="1023"/>
      <c r="S82" s="1023"/>
      <c r="T82" s="1023"/>
      <c r="U82" s="1023"/>
      <c r="V82" s="1023"/>
      <c r="W82" s="1024"/>
    </row>
    <row r="83" spans="1:23" ht="15.75">
      <c r="A83" s="224">
        <v>1</v>
      </c>
      <c r="B83" s="414" t="s">
        <v>261</v>
      </c>
      <c r="C83" s="437">
        <f>D83+E83+F83+G83</f>
        <v>0</v>
      </c>
      <c r="D83" s="437">
        <f>D84+D88</f>
        <v>0</v>
      </c>
      <c r="E83" s="437">
        <f t="shared" ref="E83:G83" si="32">E84+E88</f>
        <v>0</v>
      </c>
      <c r="F83" s="437">
        <f t="shared" si="32"/>
        <v>0</v>
      </c>
      <c r="G83" s="437">
        <f t="shared" si="32"/>
        <v>0</v>
      </c>
      <c r="H83" s="437">
        <f t="shared" ref="H83:H90" si="33">I83+J83+K83+L83</f>
        <v>0</v>
      </c>
      <c r="I83" s="437">
        <f>I84+I88</f>
        <v>0</v>
      </c>
      <c r="J83" s="437">
        <f t="shared" ref="J83:L83" si="34">J84+J88</f>
        <v>0</v>
      </c>
      <c r="K83" s="437">
        <f t="shared" si="34"/>
        <v>0</v>
      </c>
      <c r="L83" s="437">
        <f t="shared" si="34"/>
        <v>0</v>
      </c>
      <c r="M83" s="438" t="e">
        <f t="shared" ref="M83" si="35">C83/H83*1000</f>
        <v>#DIV/0!</v>
      </c>
      <c r="N83" s="231"/>
      <c r="O83" s="401"/>
      <c r="P83" s="401"/>
      <c r="Q83" s="401"/>
      <c r="R83" s="401"/>
      <c r="S83" s="401"/>
      <c r="T83" s="401"/>
      <c r="U83" s="401"/>
      <c r="V83" s="401"/>
      <c r="W83" s="401"/>
    </row>
    <row r="84" spans="1:23" ht="15.75">
      <c r="A84" s="225" t="s">
        <v>305</v>
      </c>
      <c r="B84" s="415" t="s">
        <v>262</v>
      </c>
      <c r="C84" s="430">
        <f>D84+E84+F84+G84</f>
        <v>0</v>
      </c>
      <c r="D84" s="431">
        <f>D85+D86+D87</f>
        <v>0</v>
      </c>
      <c r="E84" s="431">
        <f>E85+E86+E87</f>
        <v>0</v>
      </c>
      <c r="F84" s="431">
        <f>F85+F86+F87</f>
        <v>0</v>
      </c>
      <c r="G84" s="431">
        <f>G85+G86+G87</f>
        <v>0</v>
      </c>
      <c r="H84" s="430">
        <f t="shared" si="33"/>
        <v>0</v>
      </c>
      <c r="I84" s="431">
        <f>I85+I86+I87</f>
        <v>0</v>
      </c>
      <c r="J84" s="431">
        <f>J85+J86+J87</f>
        <v>0</v>
      </c>
      <c r="K84" s="431">
        <f>K85+K86+K87</f>
        <v>0</v>
      </c>
      <c r="L84" s="431">
        <f>L85+L86+L87</f>
        <v>0</v>
      </c>
      <c r="M84" s="435">
        <v>0</v>
      </c>
      <c r="N84" s="231"/>
      <c r="O84" s="226"/>
      <c r="P84" s="226"/>
      <c r="Q84" s="226"/>
      <c r="R84" s="226"/>
      <c r="S84" s="227"/>
      <c r="T84" s="228"/>
      <c r="U84" s="228"/>
      <c r="V84" s="228"/>
      <c r="W84" s="228"/>
    </row>
    <row r="85" spans="1:23" ht="15.75">
      <c r="A85" s="225" t="s">
        <v>616</v>
      </c>
      <c r="B85" s="415" t="s">
        <v>617</v>
      </c>
      <c r="C85" s="433">
        <f t="shared" ref="C85:C93" si="36">D85+E85+F85+G85</f>
        <v>0</v>
      </c>
      <c r="D85" s="434">
        <f>D13+D49</f>
        <v>0</v>
      </c>
      <c r="E85" s="434">
        <f t="shared" ref="E85:G93" si="37">E13+E49</f>
        <v>0</v>
      </c>
      <c r="F85" s="434">
        <f t="shared" si="37"/>
        <v>0</v>
      </c>
      <c r="G85" s="434">
        <f t="shared" si="37"/>
        <v>0</v>
      </c>
      <c r="H85" s="433">
        <f t="shared" si="33"/>
        <v>0</v>
      </c>
      <c r="I85" s="434">
        <f t="shared" ref="I85:L87" si="38">(I13+I49)/2</f>
        <v>0</v>
      </c>
      <c r="J85" s="434">
        <f t="shared" si="38"/>
        <v>0</v>
      </c>
      <c r="K85" s="434">
        <f t="shared" si="38"/>
        <v>0</v>
      </c>
      <c r="L85" s="434">
        <f t="shared" si="38"/>
        <v>0</v>
      </c>
      <c r="M85" s="432">
        <v>0</v>
      </c>
      <c r="N85" s="231"/>
      <c r="O85" s="226"/>
      <c r="P85" s="226"/>
      <c r="Q85" s="226"/>
      <c r="R85" s="226"/>
      <c r="S85" s="227"/>
      <c r="T85" s="228"/>
      <c r="U85" s="228"/>
      <c r="V85" s="228"/>
      <c r="W85" s="228"/>
    </row>
    <row r="86" spans="1:23" ht="15.75">
      <c r="A86" s="225" t="s">
        <v>618</v>
      </c>
      <c r="B86" s="415" t="s">
        <v>619</v>
      </c>
      <c r="C86" s="433">
        <f t="shared" si="36"/>
        <v>0</v>
      </c>
      <c r="D86" s="434">
        <f>D14+D50</f>
        <v>0</v>
      </c>
      <c r="E86" s="434">
        <f t="shared" si="37"/>
        <v>0</v>
      </c>
      <c r="F86" s="434">
        <f t="shared" si="37"/>
        <v>0</v>
      </c>
      <c r="G86" s="434">
        <f t="shared" si="37"/>
        <v>0</v>
      </c>
      <c r="H86" s="433">
        <f t="shared" si="33"/>
        <v>0</v>
      </c>
      <c r="I86" s="434">
        <f t="shared" si="38"/>
        <v>0</v>
      </c>
      <c r="J86" s="434">
        <f t="shared" si="38"/>
        <v>0</v>
      </c>
      <c r="K86" s="434">
        <f t="shared" si="38"/>
        <v>0</v>
      </c>
      <c r="L86" s="434">
        <f t="shared" si="38"/>
        <v>0</v>
      </c>
      <c r="M86" s="432">
        <v>0</v>
      </c>
      <c r="N86" s="231"/>
      <c r="O86" s="226"/>
      <c r="P86" s="226"/>
      <c r="Q86" s="226"/>
      <c r="R86" s="226"/>
      <c r="S86" s="227"/>
      <c r="T86" s="228"/>
      <c r="U86" s="228"/>
      <c r="V86" s="228"/>
      <c r="W86" s="228"/>
    </row>
    <row r="87" spans="1:23" ht="15.75">
      <c r="A87" s="225" t="s">
        <v>620</v>
      </c>
      <c r="B87" s="415" t="s">
        <v>621</v>
      </c>
      <c r="C87" s="433">
        <f t="shared" si="36"/>
        <v>0</v>
      </c>
      <c r="D87" s="434">
        <f>D15+D51</f>
        <v>0</v>
      </c>
      <c r="E87" s="434">
        <f t="shared" si="37"/>
        <v>0</v>
      </c>
      <c r="F87" s="434">
        <f t="shared" si="37"/>
        <v>0</v>
      </c>
      <c r="G87" s="434">
        <f t="shared" si="37"/>
        <v>0</v>
      </c>
      <c r="H87" s="433">
        <f t="shared" si="33"/>
        <v>0</v>
      </c>
      <c r="I87" s="434">
        <f t="shared" si="38"/>
        <v>0</v>
      </c>
      <c r="J87" s="434">
        <f t="shared" si="38"/>
        <v>0</v>
      </c>
      <c r="K87" s="434">
        <f t="shared" si="38"/>
        <v>0</v>
      </c>
      <c r="L87" s="434">
        <f t="shared" si="38"/>
        <v>0</v>
      </c>
      <c r="M87" s="432">
        <v>0</v>
      </c>
      <c r="N87" s="231"/>
      <c r="O87" s="226"/>
      <c r="P87" s="226"/>
      <c r="Q87" s="226"/>
      <c r="R87" s="226"/>
      <c r="S87" s="227"/>
      <c r="T87" s="228"/>
      <c r="U87" s="228"/>
      <c r="V87" s="228"/>
      <c r="W87" s="228"/>
    </row>
    <row r="88" spans="1:23" ht="15.75">
      <c r="A88" s="225" t="s">
        <v>306</v>
      </c>
      <c r="B88" s="415" t="s">
        <v>263</v>
      </c>
      <c r="C88" s="430">
        <f t="shared" si="36"/>
        <v>0</v>
      </c>
      <c r="D88" s="431">
        <f>D89+D90</f>
        <v>0</v>
      </c>
      <c r="E88" s="431">
        <f>E89+E90</f>
        <v>0</v>
      </c>
      <c r="F88" s="431">
        <f>F89+F90</f>
        <v>0</v>
      </c>
      <c r="G88" s="431">
        <f>G89+G90</f>
        <v>0</v>
      </c>
      <c r="H88" s="430">
        <f t="shared" si="33"/>
        <v>0</v>
      </c>
      <c r="I88" s="431">
        <f>I89+I90</f>
        <v>0</v>
      </c>
      <c r="J88" s="431">
        <f>J89+J90</f>
        <v>0</v>
      </c>
      <c r="K88" s="431">
        <f>K89+K90</f>
        <v>0</v>
      </c>
      <c r="L88" s="431">
        <f>L89+L90</f>
        <v>0</v>
      </c>
      <c r="M88" s="432" t="e">
        <f t="shared" ref="M88:M92" si="39">C88/H88*1000</f>
        <v>#DIV/0!</v>
      </c>
      <c r="N88" s="231"/>
      <c r="O88" s="226"/>
      <c r="P88" s="226"/>
      <c r="Q88" s="226"/>
      <c r="R88" s="226"/>
      <c r="S88" s="227"/>
      <c r="T88" s="228"/>
      <c r="U88" s="228"/>
      <c r="V88" s="228"/>
      <c r="W88" s="228"/>
    </row>
    <row r="89" spans="1:23" ht="15.75">
      <c r="A89" s="225" t="s">
        <v>622</v>
      </c>
      <c r="B89" s="415" t="s">
        <v>617</v>
      </c>
      <c r="C89" s="433">
        <f t="shared" si="36"/>
        <v>0</v>
      </c>
      <c r="D89" s="434">
        <f>D17+D53</f>
        <v>0</v>
      </c>
      <c r="E89" s="434">
        <f t="shared" si="37"/>
        <v>0</v>
      </c>
      <c r="F89" s="434">
        <f t="shared" si="37"/>
        <v>0</v>
      </c>
      <c r="G89" s="434">
        <f t="shared" si="37"/>
        <v>0</v>
      </c>
      <c r="H89" s="433">
        <f t="shared" si="33"/>
        <v>0</v>
      </c>
      <c r="I89" s="434">
        <f t="shared" ref="I89:L90" si="40">(I17+I53)/2</f>
        <v>0</v>
      </c>
      <c r="J89" s="434">
        <f t="shared" si="40"/>
        <v>0</v>
      </c>
      <c r="K89" s="434">
        <f t="shared" si="40"/>
        <v>0</v>
      </c>
      <c r="L89" s="434">
        <f t="shared" si="40"/>
        <v>0</v>
      </c>
      <c r="M89" s="432" t="e">
        <f t="shared" si="39"/>
        <v>#DIV/0!</v>
      </c>
      <c r="N89" s="231"/>
      <c r="O89" s="226"/>
      <c r="P89" s="226"/>
      <c r="Q89" s="226"/>
      <c r="R89" s="226"/>
      <c r="S89" s="227"/>
      <c r="T89" s="228"/>
      <c r="U89" s="228"/>
      <c r="V89" s="228"/>
      <c r="W89" s="228"/>
    </row>
    <row r="90" spans="1:23" ht="15.75">
      <c r="A90" s="225" t="s">
        <v>623</v>
      </c>
      <c r="B90" s="415" t="s">
        <v>624</v>
      </c>
      <c r="C90" s="433">
        <f t="shared" si="36"/>
        <v>0</v>
      </c>
      <c r="D90" s="434">
        <f>D18+D54</f>
        <v>0</v>
      </c>
      <c r="E90" s="434">
        <f t="shared" si="37"/>
        <v>0</v>
      </c>
      <c r="F90" s="434">
        <f t="shared" si="37"/>
        <v>0</v>
      </c>
      <c r="G90" s="434">
        <f t="shared" si="37"/>
        <v>0</v>
      </c>
      <c r="H90" s="433">
        <f t="shared" si="33"/>
        <v>0</v>
      </c>
      <c r="I90" s="434">
        <f t="shared" si="40"/>
        <v>0</v>
      </c>
      <c r="J90" s="434">
        <f t="shared" si="40"/>
        <v>0</v>
      </c>
      <c r="K90" s="434">
        <f t="shared" si="40"/>
        <v>0</v>
      </c>
      <c r="L90" s="434">
        <f t="shared" si="40"/>
        <v>0</v>
      </c>
      <c r="M90" s="435" t="e">
        <f t="shared" si="39"/>
        <v>#DIV/0!</v>
      </c>
      <c r="N90" s="231"/>
      <c r="O90" s="401"/>
      <c r="P90" s="401"/>
      <c r="Q90" s="401"/>
      <c r="R90" s="401"/>
      <c r="S90" s="401"/>
      <c r="T90" s="401"/>
      <c r="U90" s="401"/>
      <c r="V90" s="401"/>
      <c r="W90" s="401"/>
    </row>
    <row r="91" spans="1:23" ht="15.75">
      <c r="A91" s="225" t="s">
        <v>1091</v>
      </c>
      <c r="B91" s="414" t="s">
        <v>1092</v>
      </c>
      <c r="C91" s="433">
        <f t="shared" si="36"/>
        <v>0</v>
      </c>
      <c r="D91" s="434"/>
      <c r="E91" s="434"/>
      <c r="F91" s="434"/>
      <c r="G91" s="434"/>
      <c r="H91" s="433">
        <f>I91+J91+K91+L91</f>
        <v>0</v>
      </c>
      <c r="I91" s="434"/>
      <c r="J91" s="434"/>
      <c r="K91" s="434"/>
      <c r="L91" s="434"/>
      <c r="M91" s="435" t="e">
        <f t="shared" si="39"/>
        <v>#DIV/0!</v>
      </c>
      <c r="N91" s="231"/>
      <c r="O91" s="401"/>
      <c r="P91" s="401"/>
      <c r="Q91" s="401"/>
      <c r="R91" s="401"/>
      <c r="S91" s="401"/>
      <c r="T91" s="401"/>
      <c r="U91" s="401"/>
      <c r="V91" s="401"/>
      <c r="W91" s="401"/>
    </row>
    <row r="92" spans="1:23" ht="25.5">
      <c r="A92" s="225" t="s">
        <v>1093</v>
      </c>
      <c r="B92" s="415" t="s">
        <v>1096</v>
      </c>
      <c r="C92" s="433">
        <f t="shared" si="36"/>
        <v>0</v>
      </c>
      <c r="D92" s="434">
        <f>D20+D56</f>
        <v>0</v>
      </c>
      <c r="E92" s="434">
        <f t="shared" si="37"/>
        <v>0</v>
      </c>
      <c r="F92" s="434">
        <f t="shared" si="37"/>
        <v>0</v>
      </c>
      <c r="G92" s="434">
        <f t="shared" si="37"/>
        <v>0</v>
      </c>
      <c r="H92" s="433">
        <f t="shared" ref="H92:H94" si="41">I92+J92+K92+L92</f>
        <v>0</v>
      </c>
      <c r="I92" s="434">
        <f t="shared" ref="I92:L93" si="42">(I20+I56)/2</f>
        <v>0</v>
      </c>
      <c r="J92" s="434">
        <f t="shared" si="42"/>
        <v>0</v>
      </c>
      <c r="K92" s="434">
        <f t="shared" si="42"/>
        <v>0</v>
      </c>
      <c r="L92" s="434">
        <f t="shared" si="42"/>
        <v>0</v>
      </c>
      <c r="M92" s="436" t="e">
        <f t="shared" si="39"/>
        <v>#DIV/0!</v>
      </c>
      <c r="N92" s="231"/>
      <c r="O92" s="401"/>
      <c r="P92" s="401"/>
      <c r="Q92" s="401"/>
      <c r="R92" s="401"/>
      <c r="S92" s="401"/>
      <c r="T92" s="401"/>
      <c r="U92" s="401"/>
      <c r="V92" s="401"/>
      <c r="W92" s="401"/>
    </row>
    <row r="93" spans="1:23" ht="25.5">
      <c r="A93" s="225" t="s">
        <v>1094</v>
      </c>
      <c r="B93" s="415" t="s">
        <v>1097</v>
      </c>
      <c r="C93" s="433">
        <f t="shared" si="36"/>
        <v>0</v>
      </c>
      <c r="D93" s="434">
        <f>D21+D57</f>
        <v>0</v>
      </c>
      <c r="E93" s="434">
        <f t="shared" si="37"/>
        <v>0</v>
      </c>
      <c r="F93" s="434">
        <f t="shared" si="37"/>
        <v>0</v>
      </c>
      <c r="G93" s="434">
        <f t="shared" si="37"/>
        <v>0</v>
      </c>
      <c r="H93" s="433">
        <f t="shared" si="41"/>
        <v>0</v>
      </c>
      <c r="I93" s="434">
        <f t="shared" si="42"/>
        <v>0</v>
      </c>
      <c r="J93" s="434">
        <f t="shared" si="42"/>
        <v>0</v>
      </c>
      <c r="K93" s="434">
        <f t="shared" si="42"/>
        <v>0</v>
      </c>
      <c r="L93" s="434">
        <f t="shared" si="42"/>
        <v>0</v>
      </c>
      <c r="M93" s="436">
        <v>0</v>
      </c>
      <c r="N93" s="231"/>
      <c r="O93" s="401"/>
      <c r="P93" s="401"/>
      <c r="Q93" s="401"/>
      <c r="R93" s="401"/>
      <c r="S93" s="401"/>
      <c r="T93" s="401"/>
      <c r="U93" s="401"/>
      <c r="V93" s="401"/>
      <c r="W93" s="401"/>
    </row>
    <row r="94" spans="1:23" ht="15.75">
      <c r="A94" s="224" t="s">
        <v>264</v>
      </c>
      <c r="B94" s="416" t="s">
        <v>265</v>
      </c>
      <c r="C94" s="437">
        <f>D94+E94+F94+G94</f>
        <v>0</v>
      </c>
      <c r="D94" s="437">
        <f>D95+D98+D101</f>
        <v>0</v>
      </c>
      <c r="E94" s="437">
        <f>E95+E98+E101</f>
        <v>0</v>
      </c>
      <c r="F94" s="437">
        <f>F95+F98+F101</f>
        <v>0</v>
      </c>
      <c r="G94" s="437">
        <f>G95+G98+G101</f>
        <v>0</v>
      </c>
      <c r="H94" s="437">
        <f t="shared" si="41"/>
        <v>0</v>
      </c>
      <c r="I94" s="437">
        <f>I95+I98+I101</f>
        <v>0</v>
      </c>
      <c r="J94" s="437">
        <f>J95+J98+J101</f>
        <v>0</v>
      </c>
      <c r="K94" s="437">
        <f>K95+K98+K101</f>
        <v>0</v>
      </c>
      <c r="L94" s="437">
        <f>L95+L98+L101</f>
        <v>0</v>
      </c>
      <c r="M94" s="438" t="e">
        <f t="shared" ref="M94" si="43">C94/H94*1000</f>
        <v>#DIV/0!</v>
      </c>
      <c r="N94" s="231"/>
      <c r="O94" s="401"/>
      <c r="P94" s="401"/>
      <c r="Q94" s="401"/>
      <c r="R94" s="401"/>
      <c r="S94" s="401"/>
      <c r="T94" s="401"/>
      <c r="U94" s="401"/>
      <c r="V94" s="401"/>
      <c r="W94" s="401"/>
    </row>
    <row r="95" spans="1:23" ht="15.75">
      <c r="A95" s="225" t="s">
        <v>584</v>
      </c>
      <c r="B95" s="230" t="s">
        <v>625</v>
      </c>
      <c r="C95" s="430">
        <f>D95+E95+F95+G95</f>
        <v>0</v>
      </c>
      <c r="D95" s="430">
        <f>SUM(D96:D97)</f>
        <v>0</v>
      </c>
      <c r="E95" s="430">
        <f>SUM(E96:E97)</f>
        <v>0</v>
      </c>
      <c r="F95" s="430">
        <f>SUM(F96:F97)</f>
        <v>0</v>
      </c>
      <c r="G95" s="430">
        <f>SUM(G96:G97)</f>
        <v>0</v>
      </c>
      <c r="H95" s="430">
        <f>I95+J95+K95+L95</f>
        <v>0</v>
      </c>
      <c r="I95" s="430">
        <f>SUM(I96:I97)</f>
        <v>0</v>
      </c>
      <c r="J95" s="430">
        <f>SUM(J96:J97)</f>
        <v>0</v>
      </c>
      <c r="K95" s="430">
        <f>SUM(K96:K97)</f>
        <v>0</v>
      </c>
      <c r="L95" s="430">
        <f>SUM(L96:L97)</f>
        <v>0</v>
      </c>
      <c r="M95" s="435">
        <v>0</v>
      </c>
      <c r="N95" s="231"/>
      <c r="O95" s="401"/>
      <c r="P95" s="401"/>
      <c r="Q95" s="401"/>
      <c r="R95" s="401"/>
      <c r="S95" s="401"/>
      <c r="T95" s="401"/>
      <c r="U95" s="401"/>
      <c r="V95" s="401"/>
      <c r="W95" s="401"/>
    </row>
    <row r="96" spans="1:23" ht="15.75">
      <c r="A96" s="229"/>
      <c r="B96" s="230" t="s">
        <v>626</v>
      </c>
      <c r="C96" s="433">
        <f t="shared" ref="C96:C106" si="44">D96+E96+F96+G96</f>
        <v>0</v>
      </c>
      <c r="D96" s="434">
        <f>D24+D60</f>
        <v>0</v>
      </c>
      <c r="E96" s="434">
        <f t="shared" ref="E96:G97" si="45">E24+E60</f>
        <v>0</v>
      </c>
      <c r="F96" s="434">
        <f t="shared" si="45"/>
        <v>0</v>
      </c>
      <c r="G96" s="434">
        <f t="shared" si="45"/>
        <v>0</v>
      </c>
      <c r="H96" s="433">
        <f t="shared" ref="H96:H102" si="46">I96+J96+K96+L96</f>
        <v>0</v>
      </c>
      <c r="I96" s="434">
        <f t="shared" ref="I96:L97" si="47">(I24+I60)/2</f>
        <v>0</v>
      </c>
      <c r="J96" s="434">
        <f t="shared" si="47"/>
        <v>0</v>
      </c>
      <c r="K96" s="434">
        <f t="shared" si="47"/>
        <v>0</v>
      </c>
      <c r="L96" s="434">
        <f t="shared" si="47"/>
        <v>0</v>
      </c>
      <c r="M96" s="436">
        <v>0</v>
      </c>
      <c r="N96" s="231"/>
      <c r="O96" s="226"/>
      <c r="P96" s="226"/>
      <c r="Q96" s="226"/>
      <c r="R96" s="226"/>
      <c r="S96" s="232"/>
      <c r="T96" s="228"/>
      <c r="U96" s="228"/>
      <c r="V96" s="228"/>
      <c r="W96" s="228"/>
    </row>
    <row r="97" spans="1:23" ht="15.75">
      <c r="A97" s="225"/>
      <c r="B97" s="230" t="s">
        <v>627</v>
      </c>
      <c r="C97" s="433">
        <f t="shared" si="44"/>
        <v>0</v>
      </c>
      <c r="D97" s="434">
        <f>D25+D61</f>
        <v>0</v>
      </c>
      <c r="E97" s="434">
        <f t="shared" si="45"/>
        <v>0</v>
      </c>
      <c r="F97" s="434">
        <f t="shared" si="45"/>
        <v>0</v>
      </c>
      <c r="G97" s="434">
        <f t="shared" si="45"/>
        <v>0</v>
      </c>
      <c r="H97" s="433">
        <f t="shared" si="46"/>
        <v>0</v>
      </c>
      <c r="I97" s="434">
        <f t="shared" si="47"/>
        <v>0</v>
      </c>
      <c r="J97" s="434">
        <f t="shared" si="47"/>
        <v>0</v>
      </c>
      <c r="K97" s="434">
        <f t="shared" si="47"/>
        <v>0</v>
      </c>
      <c r="L97" s="434">
        <f t="shared" si="47"/>
        <v>0</v>
      </c>
      <c r="M97" s="436">
        <v>0</v>
      </c>
      <c r="N97" s="231"/>
      <c r="O97" s="226"/>
      <c r="P97" s="226"/>
      <c r="Q97" s="226"/>
      <c r="R97" s="226"/>
      <c r="S97" s="232"/>
      <c r="T97" s="228"/>
      <c r="U97" s="228"/>
      <c r="V97" s="228"/>
      <c r="W97" s="228"/>
    </row>
    <row r="98" spans="1:23" ht="15.75">
      <c r="A98" s="234" t="s">
        <v>588</v>
      </c>
      <c r="B98" s="426" t="s">
        <v>628</v>
      </c>
      <c r="C98" s="430">
        <f t="shared" si="44"/>
        <v>0</v>
      </c>
      <c r="D98" s="430">
        <f>SUM(D99:D100)</f>
        <v>0</v>
      </c>
      <c r="E98" s="430">
        <f>SUM(E99:E100)</f>
        <v>0</v>
      </c>
      <c r="F98" s="430">
        <f>SUM(F99:F100)</f>
        <v>0</v>
      </c>
      <c r="G98" s="430">
        <f>SUM(G99:G100)</f>
        <v>0</v>
      </c>
      <c r="H98" s="430">
        <f t="shared" si="46"/>
        <v>0</v>
      </c>
      <c r="I98" s="430">
        <f>SUM(I99:I100)</f>
        <v>0</v>
      </c>
      <c r="J98" s="430">
        <f>SUM(J99:J100)</f>
        <v>0</v>
      </c>
      <c r="K98" s="430">
        <f>SUM(K99:K100)</f>
        <v>0</v>
      </c>
      <c r="L98" s="430">
        <f>SUM(L99:L100)</f>
        <v>0</v>
      </c>
      <c r="M98" s="435" t="e">
        <f t="shared" ref="M98:M102" si="48">C98/H98*1000</f>
        <v>#DIV/0!</v>
      </c>
      <c r="N98" s="421"/>
      <c r="O98" s="427"/>
      <c r="P98" s="427"/>
      <c r="Q98" s="427"/>
      <c r="R98" s="427"/>
      <c r="S98" s="427"/>
      <c r="T98" s="427"/>
      <c r="U98" s="427"/>
      <c r="V98" s="427"/>
      <c r="W98" s="427"/>
    </row>
    <row r="99" spans="1:23" ht="25.5">
      <c r="A99" s="225"/>
      <c r="B99" s="415" t="s">
        <v>1096</v>
      </c>
      <c r="C99" s="433">
        <f t="shared" si="44"/>
        <v>0</v>
      </c>
      <c r="D99" s="434">
        <f>D27+D63</f>
        <v>0</v>
      </c>
      <c r="E99" s="434">
        <f t="shared" ref="E99:G109" si="49">E27+E63</f>
        <v>0</v>
      </c>
      <c r="F99" s="434">
        <f t="shared" si="49"/>
        <v>0</v>
      </c>
      <c r="G99" s="434">
        <f t="shared" si="49"/>
        <v>0</v>
      </c>
      <c r="H99" s="433">
        <f t="shared" si="46"/>
        <v>0</v>
      </c>
      <c r="I99" s="434">
        <f t="shared" ref="I99:L100" si="50">(I27+I63)/2</f>
        <v>0</v>
      </c>
      <c r="J99" s="434">
        <f t="shared" si="50"/>
        <v>0</v>
      </c>
      <c r="K99" s="434">
        <f t="shared" si="50"/>
        <v>0</v>
      </c>
      <c r="L99" s="434">
        <f t="shared" si="50"/>
        <v>0</v>
      </c>
      <c r="M99" s="436" t="e">
        <f t="shared" si="48"/>
        <v>#DIV/0!</v>
      </c>
      <c r="N99" s="231"/>
      <c r="O99" s="233"/>
      <c r="P99" s="233"/>
      <c r="Q99" s="233"/>
      <c r="R99" s="233"/>
      <c r="S99" s="232"/>
      <c r="T99" s="228"/>
      <c r="U99" s="228"/>
      <c r="V99" s="228"/>
      <c r="W99" s="228"/>
    </row>
    <row r="100" spans="1:23" ht="25.5">
      <c r="A100" s="225"/>
      <c r="B100" s="415" t="s">
        <v>1097</v>
      </c>
      <c r="C100" s="433">
        <f t="shared" si="44"/>
        <v>0</v>
      </c>
      <c r="D100" s="434">
        <f>D28+D64</f>
        <v>0</v>
      </c>
      <c r="E100" s="434">
        <f t="shared" si="49"/>
        <v>0</v>
      </c>
      <c r="F100" s="434">
        <f t="shared" si="49"/>
        <v>0</v>
      </c>
      <c r="G100" s="434">
        <f t="shared" si="49"/>
        <v>0</v>
      </c>
      <c r="H100" s="433">
        <f t="shared" si="46"/>
        <v>0</v>
      </c>
      <c r="I100" s="434">
        <f t="shared" si="50"/>
        <v>0</v>
      </c>
      <c r="J100" s="434">
        <f t="shared" si="50"/>
        <v>0</v>
      </c>
      <c r="K100" s="434">
        <f t="shared" si="50"/>
        <v>0</v>
      </c>
      <c r="L100" s="434">
        <f t="shared" si="50"/>
        <v>0</v>
      </c>
      <c r="M100" s="436" t="e">
        <f t="shared" si="48"/>
        <v>#DIV/0!</v>
      </c>
      <c r="N100" s="231"/>
      <c r="O100" s="233"/>
      <c r="P100" s="233"/>
      <c r="Q100" s="233"/>
      <c r="R100" s="233"/>
      <c r="S100" s="232"/>
      <c r="T100" s="232"/>
      <c r="U100" s="228"/>
      <c r="V100" s="228"/>
      <c r="W100" s="228"/>
    </row>
    <row r="101" spans="1:23" ht="15.75">
      <c r="A101" s="234" t="s">
        <v>629</v>
      </c>
      <c r="B101" s="426" t="s">
        <v>630</v>
      </c>
      <c r="C101" s="430">
        <f t="shared" si="44"/>
        <v>0</v>
      </c>
      <c r="D101" s="430">
        <f>SUM(D102:D103)</f>
        <v>0</v>
      </c>
      <c r="E101" s="430">
        <f>SUM(E102:E103)</f>
        <v>0</v>
      </c>
      <c r="F101" s="430">
        <f>SUM(F102:F103)</f>
        <v>0</v>
      </c>
      <c r="G101" s="430">
        <f>SUM(G102:G103)</f>
        <v>0</v>
      </c>
      <c r="H101" s="430">
        <f t="shared" si="46"/>
        <v>0</v>
      </c>
      <c r="I101" s="430">
        <f>SUM(I102:I103)</f>
        <v>0</v>
      </c>
      <c r="J101" s="430">
        <f>SUM(J102:J103)</f>
        <v>0</v>
      </c>
      <c r="K101" s="430">
        <f>SUM(K102:K103)</f>
        <v>0</v>
      </c>
      <c r="L101" s="430">
        <f>SUM(L102:L103)</f>
        <v>0</v>
      </c>
      <c r="M101" s="435" t="e">
        <f t="shared" si="48"/>
        <v>#DIV/0!</v>
      </c>
      <c r="N101" s="421"/>
      <c r="O101" s="427"/>
      <c r="P101" s="427"/>
      <c r="Q101" s="427"/>
      <c r="R101" s="427"/>
      <c r="S101" s="427"/>
      <c r="T101" s="427"/>
      <c r="U101" s="427"/>
      <c r="V101" s="427"/>
      <c r="W101" s="427"/>
    </row>
    <row r="102" spans="1:23" ht="25.5">
      <c r="A102" s="225"/>
      <c r="B102" s="415" t="s">
        <v>1096</v>
      </c>
      <c r="C102" s="440">
        <f t="shared" si="44"/>
        <v>0</v>
      </c>
      <c r="D102" s="434">
        <f>D30+D66</f>
        <v>0</v>
      </c>
      <c r="E102" s="434">
        <f t="shared" si="49"/>
        <v>0</v>
      </c>
      <c r="F102" s="434">
        <f t="shared" si="49"/>
        <v>0</v>
      </c>
      <c r="G102" s="434">
        <f t="shared" si="49"/>
        <v>0</v>
      </c>
      <c r="H102" s="433">
        <f t="shared" si="46"/>
        <v>0</v>
      </c>
      <c r="I102" s="434">
        <f t="shared" ref="I102:L103" si="51">(I30+I66)/2</f>
        <v>0</v>
      </c>
      <c r="J102" s="434">
        <f t="shared" si="51"/>
        <v>0</v>
      </c>
      <c r="K102" s="434">
        <f t="shared" si="51"/>
        <v>0</v>
      </c>
      <c r="L102" s="434">
        <f t="shared" si="51"/>
        <v>0</v>
      </c>
      <c r="M102" s="436" t="e">
        <f t="shared" si="48"/>
        <v>#DIV/0!</v>
      </c>
      <c r="N102" s="231"/>
      <c r="O102" s="233"/>
      <c r="P102" s="233"/>
      <c r="Q102" s="233"/>
      <c r="R102" s="233"/>
      <c r="S102" s="232"/>
      <c r="T102" s="228"/>
      <c r="U102" s="228"/>
      <c r="V102" s="228"/>
      <c r="W102" s="228"/>
    </row>
    <row r="103" spans="1:23" ht="25.5">
      <c r="A103" s="225"/>
      <c r="B103" s="415" t="s">
        <v>1097</v>
      </c>
      <c r="C103" s="440">
        <f t="shared" si="44"/>
        <v>0</v>
      </c>
      <c r="D103" s="434">
        <f>D31+D67</f>
        <v>0</v>
      </c>
      <c r="E103" s="434">
        <f t="shared" si="49"/>
        <v>0</v>
      </c>
      <c r="F103" s="434">
        <f t="shared" si="49"/>
        <v>0</v>
      </c>
      <c r="G103" s="434">
        <f t="shared" si="49"/>
        <v>0</v>
      </c>
      <c r="H103" s="433">
        <f>SUM(I103:L103)</f>
        <v>0</v>
      </c>
      <c r="I103" s="434">
        <f t="shared" si="51"/>
        <v>0</v>
      </c>
      <c r="J103" s="434">
        <f t="shared" si="51"/>
        <v>0</v>
      </c>
      <c r="K103" s="434">
        <f t="shared" si="51"/>
        <v>0</v>
      </c>
      <c r="L103" s="434">
        <f t="shared" si="51"/>
        <v>0</v>
      </c>
      <c r="M103" s="436" t="e">
        <f>C103/H103*1000</f>
        <v>#DIV/0!</v>
      </c>
      <c r="N103" s="231"/>
      <c r="O103" s="233"/>
      <c r="P103" s="233"/>
      <c r="Q103" s="233"/>
      <c r="R103" s="233"/>
      <c r="S103" s="232"/>
      <c r="T103" s="232"/>
      <c r="U103" s="232"/>
      <c r="V103" s="232"/>
      <c r="W103" s="228"/>
    </row>
    <row r="104" spans="1:23" ht="15.75">
      <c r="A104" s="234"/>
      <c r="B104" s="420" t="s">
        <v>845</v>
      </c>
      <c r="C104" s="430">
        <f t="shared" si="44"/>
        <v>0</v>
      </c>
      <c r="D104" s="430">
        <f>SUM(D105:D106)</f>
        <v>0</v>
      </c>
      <c r="E104" s="430">
        <f>SUM(E105:E106)</f>
        <v>0</v>
      </c>
      <c r="F104" s="430">
        <f>SUM(F105:F106)</f>
        <v>0</v>
      </c>
      <c r="G104" s="430">
        <f>SUM(G105:G106)</f>
        <v>0</v>
      </c>
      <c r="H104" s="430">
        <f t="shared" ref="H104:H110" si="52">I104+J104+K104+L104</f>
        <v>0</v>
      </c>
      <c r="I104" s="430">
        <f>SUM(I105:I106)</f>
        <v>0</v>
      </c>
      <c r="J104" s="430">
        <f>SUM(J105:J106)</f>
        <v>0</v>
      </c>
      <c r="K104" s="430">
        <f>SUM(K105:K106)</f>
        <v>0</v>
      </c>
      <c r="L104" s="430">
        <f>SUM(L105:L106)</f>
        <v>0</v>
      </c>
      <c r="M104" s="435" t="e">
        <f t="shared" ref="M104:M105" si="53">C104/H104*1000</f>
        <v>#DIV/0!</v>
      </c>
      <c r="N104" s="421"/>
      <c r="O104" s="422"/>
      <c r="P104" s="422"/>
      <c r="Q104" s="422"/>
      <c r="R104" s="422"/>
      <c r="S104" s="423"/>
      <c r="T104" s="423"/>
      <c r="U104" s="423"/>
      <c r="V104" s="423"/>
      <c r="W104" s="424"/>
    </row>
    <row r="105" spans="1:23" ht="25.5">
      <c r="A105" s="225"/>
      <c r="B105" s="415" t="s">
        <v>1095</v>
      </c>
      <c r="C105" s="433">
        <f t="shared" si="44"/>
        <v>0</v>
      </c>
      <c r="D105" s="434">
        <f>D33+D69</f>
        <v>0</v>
      </c>
      <c r="E105" s="434">
        <f t="shared" si="49"/>
        <v>0</v>
      </c>
      <c r="F105" s="434">
        <f t="shared" si="49"/>
        <v>0</v>
      </c>
      <c r="G105" s="434">
        <f t="shared" si="49"/>
        <v>0</v>
      </c>
      <c r="H105" s="433">
        <f t="shared" si="52"/>
        <v>0</v>
      </c>
      <c r="I105" s="434">
        <f t="shared" ref="I105:L106" si="54">(I33+I69)/2</f>
        <v>0</v>
      </c>
      <c r="J105" s="434">
        <f t="shared" si="54"/>
        <v>0</v>
      </c>
      <c r="K105" s="434">
        <f t="shared" si="54"/>
        <v>0</v>
      </c>
      <c r="L105" s="434">
        <f t="shared" si="54"/>
        <v>0</v>
      </c>
      <c r="M105" s="436" t="e">
        <f t="shared" si="53"/>
        <v>#DIV/0!</v>
      </c>
      <c r="N105" s="231"/>
      <c r="O105" s="233"/>
      <c r="P105" s="233"/>
      <c r="Q105" s="233"/>
      <c r="R105" s="233"/>
      <c r="S105" s="232"/>
      <c r="T105" s="232"/>
      <c r="U105" s="232"/>
      <c r="V105" s="232"/>
      <c r="W105" s="228"/>
    </row>
    <row r="106" spans="1:23" ht="25.5">
      <c r="A106" s="225"/>
      <c r="B106" s="415" t="s">
        <v>1097</v>
      </c>
      <c r="C106" s="433">
        <f t="shared" si="44"/>
        <v>0</v>
      </c>
      <c r="D106" s="434">
        <f>D34+D70</f>
        <v>0</v>
      </c>
      <c r="E106" s="434">
        <f t="shared" si="49"/>
        <v>0</v>
      </c>
      <c r="F106" s="434">
        <f t="shared" si="49"/>
        <v>0</v>
      </c>
      <c r="G106" s="434">
        <f t="shared" si="49"/>
        <v>0</v>
      </c>
      <c r="H106" s="433">
        <f t="shared" si="52"/>
        <v>0</v>
      </c>
      <c r="I106" s="434">
        <f t="shared" si="54"/>
        <v>0</v>
      </c>
      <c r="J106" s="434">
        <f t="shared" si="54"/>
        <v>0</v>
      </c>
      <c r="K106" s="434">
        <f t="shared" si="54"/>
        <v>0</v>
      </c>
      <c r="L106" s="434">
        <f t="shared" si="54"/>
        <v>0</v>
      </c>
      <c r="M106" s="436">
        <v>0</v>
      </c>
      <c r="N106" s="231"/>
      <c r="O106" s="233"/>
      <c r="P106" s="233"/>
      <c r="Q106" s="233"/>
      <c r="R106" s="233"/>
      <c r="S106" s="232"/>
      <c r="T106" s="232"/>
      <c r="U106" s="232"/>
      <c r="V106" s="232"/>
      <c r="W106" s="228"/>
    </row>
    <row r="107" spans="1:23" ht="15.75">
      <c r="A107" s="234" t="s">
        <v>631</v>
      </c>
      <c r="B107" s="417" t="s">
        <v>632</v>
      </c>
      <c r="C107" s="437">
        <f>D107+E107+F107+G107</f>
        <v>0</v>
      </c>
      <c r="D107" s="437">
        <f>SUM(D108:D109)</f>
        <v>0</v>
      </c>
      <c r="E107" s="437">
        <f>SUM(E108:E109)</f>
        <v>0</v>
      </c>
      <c r="F107" s="437">
        <f>SUM(F108:F109)</f>
        <v>0</v>
      </c>
      <c r="G107" s="437">
        <f>SUM(G108:G109)</f>
        <v>0</v>
      </c>
      <c r="H107" s="437">
        <f t="shared" si="52"/>
        <v>0</v>
      </c>
      <c r="I107" s="437">
        <f>SUM(I108:I109)</f>
        <v>0</v>
      </c>
      <c r="J107" s="437">
        <f>SUM(J108:J109)</f>
        <v>0</v>
      </c>
      <c r="K107" s="437">
        <f>SUM(K108:K109)</f>
        <v>0</v>
      </c>
      <c r="L107" s="437">
        <f>SUM(L108:L109)</f>
        <v>0</v>
      </c>
      <c r="M107" s="438" t="e">
        <f t="shared" ref="M107:M110" si="55">C107/H107*1000</f>
        <v>#DIV/0!</v>
      </c>
      <c r="N107" s="231"/>
      <c r="O107" s="401"/>
      <c r="P107" s="401"/>
      <c r="Q107" s="401"/>
      <c r="R107" s="401"/>
      <c r="S107" s="401"/>
      <c r="T107" s="401"/>
      <c r="U107" s="401"/>
      <c r="V107" s="401"/>
      <c r="W107" s="401"/>
    </row>
    <row r="108" spans="1:23" ht="25.5">
      <c r="A108" s="225"/>
      <c r="B108" s="415" t="s">
        <v>1098</v>
      </c>
      <c r="C108" s="433">
        <f t="shared" ref="C108:C110" si="56">D108+E108+F108+G108</f>
        <v>0</v>
      </c>
      <c r="D108" s="434">
        <f>D36+D72</f>
        <v>0</v>
      </c>
      <c r="E108" s="434">
        <f t="shared" si="49"/>
        <v>0</v>
      </c>
      <c r="F108" s="434">
        <f t="shared" si="49"/>
        <v>0</v>
      </c>
      <c r="G108" s="434">
        <f t="shared" si="49"/>
        <v>0</v>
      </c>
      <c r="H108" s="433">
        <f t="shared" si="52"/>
        <v>0</v>
      </c>
      <c r="I108" s="434">
        <f t="shared" ref="I108:L109" si="57">(I36+I72)/2</f>
        <v>0</v>
      </c>
      <c r="J108" s="434">
        <f t="shared" si="57"/>
        <v>0</v>
      </c>
      <c r="K108" s="434">
        <f t="shared" si="57"/>
        <v>0</v>
      </c>
      <c r="L108" s="434">
        <f t="shared" si="57"/>
        <v>0</v>
      </c>
      <c r="M108" s="436" t="e">
        <f t="shared" si="55"/>
        <v>#DIV/0!</v>
      </c>
      <c r="N108" s="231"/>
      <c r="O108" s="226"/>
      <c r="P108" s="226"/>
      <c r="Q108" s="226"/>
      <c r="R108" s="226"/>
      <c r="S108" s="232"/>
      <c r="T108" s="228"/>
      <c r="U108" s="228"/>
      <c r="V108" s="228"/>
      <c r="W108" s="228"/>
    </row>
    <row r="109" spans="1:23" ht="25.5">
      <c r="A109" s="225"/>
      <c r="B109" s="415" t="s">
        <v>1099</v>
      </c>
      <c r="C109" s="433">
        <f t="shared" si="56"/>
        <v>0</v>
      </c>
      <c r="D109" s="434">
        <f>D37+D73</f>
        <v>0</v>
      </c>
      <c r="E109" s="434">
        <f t="shared" si="49"/>
        <v>0</v>
      </c>
      <c r="F109" s="434">
        <f t="shared" si="49"/>
        <v>0</v>
      </c>
      <c r="G109" s="434">
        <f t="shared" si="49"/>
        <v>0</v>
      </c>
      <c r="H109" s="433">
        <f t="shared" si="52"/>
        <v>0</v>
      </c>
      <c r="I109" s="434">
        <f t="shared" si="57"/>
        <v>0</v>
      </c>
      <c r="J109" s="434">
        <f t="shared" si="57"/>
        <v>0</v>
      </c>
      <c r="K109" s="434">
        <f t="shared" si="57"/>
        <v>0</v>
      </c>
      <c r="L109" s="434">
        <f t="shared" si="57"/>
        <v>0</v>
      </c>
      <c r="M109" s="436" t="e">
        <f t="shared" si="55"/>
        <v>#DIV/0!</v>
      </c>
      <c r="N109" s="231"/>
      <c r="O109" s="226"/>
      <c r="P109" s="226"/>
      <c r="Q109" s="226"/>
      <c r="R109" s="226"/>
      <c r="S109" s="232"/>
      <c r="T109" s="228"/>
      <c r="U109" s="228"/>
      <c r="V109" s="228"/>
      <c r="W109" s="228"/>
    </row>
    <row r="110" spans="1:23" ht="15.75">
      <c r="A110" s="234" t="s">
        <v>633</v>
      </c>
      <c r="B110" s="416" t="s">
        <v>634</v>
      </c>
      <c r="C110" s="437">
        <f t="shared" si="56"/>
        <v>0</v>
      </c>
      <c r="D110" s="437">
        <f>D83+D94+D107</f>
        <v>0</v>
      </c>
      <c r="E110" s="437">
        <f>E83+E94+E107</f>
        <v>0</v>
      </c>
      <c r="F110" s="437">
        <f>F83+F94+F107</f>
        <v>0</v>
      </c>
      <c r="G110" s="437">
        <f>G83+G94+G107</f>
        <v>0</v>
      </c>
      <c r="H110" s="437">
        <f t="shared" si="52"/>
        <v>0</v>
      </c>
      <c r="I110" s="437">
        <f>I83+I94+I107</f>
        <v>0</v>
      </c>
      <c r="J110" s="437">
        <f>J83+J94+J107</f>
        <v>0</v>
      </c>
      <c r="K110" s="437">
        <f>K83+K94+K107</f>
        <v>0</v>
      </c>
      <c r="L110" s="437">
        <f>L83+L94+L107</f>
        <v>0</v>
      </c>
      <c r="M110" s="438" t="e">
        <f t="shared" si="55"/>
        <v>#DIV/0!</v>
      </c>
      <c r="N110" s="231"/>
      <c r="O110" s="401"/>
      <c r="P110" s="401"/>
      <c r="Q110" s="401"/>
      <c r="R110" s="401"/>
      <c r="S110" s="401"/>
      <c r="T110" s="401"/>
      <c r="U110" s="401"/>
      <c r="V110" s="401"/>
      <c r="W110" s="401"/>
    </row>
  </sheetData>
  <sheetProtection algorithmName="SHA-512" hashValue="X6U9ZyvptGOEOfoNlmAzOiZC+qhdF9IMWMC7rwnM6ZXvTK3Fi8rOUj88bWKkKVyQCC9N34NBh0PHMOOIHBcSiw==" saltValue="QQ71qiCA4xB7HYkvTOO/Rg==" spinCount="100000" sheet="1" objects="1"/>
  <protectedRanges>
    <protectedRange password="CEE9" sqref="S11:W39 S47:W74 S83:W110" name="Диапазон54_2"/>
    <protectedRange password="CEE9" sqref="O108:R109 O72:R73 O36:R37" name="Диапазон53_2"/>
    <protectedRange password="CEE9" sqref="O30:R31 O66:R67 O102:R103" name="Диапазон47_2"/>
    <protectedRange password="CEE9" sqref="O27:R28 O63:R64 O99:R100" name="Диапазон44_2"/>
    <protectedRange password="CEE9" sqref="O12:R12 O48:R48 O84:R84" name="Диапазон41_2"/>
    <protectedRange password="CEE9" sqref="I24:L24 I60:L60" name="Диапазон40_2"/>
    <protectedRange password="CEE9" sqref="D24:G24 D60:G60" name="Диапазон39_2"/>
    <protectedRange password="CEE9" sqref="D25:G25 D61:G61" name="Диапазон7_2"/>
    <protectedRange password="CEE9" sqref="I25:L25 I61:L61" name="Диапазон8_2"/>
    <protectedRange password="CEE9" sqref="O97:R97 O68:R70 O25:R25 O32:R34 O61:R61 O104:R106" name="Диапазон9_2"/>
    <protectedRange password="CEE9" sqref="I27:L28 I63:L64" name="Диапазон43_2_2"/>
    <protectedRange password="CEE9" sqref="D27:G28 D63:G64" name="Диапазон42_2_2"/>
    <protectedRange password="CEE9" sqref="I66:L70 I104:L104 I30:L34" name="Диапазон46_3_2"/>
    <protectedRange password="CEE9" sqref="D66:G70 D104:G104 D30:G34" name="Диапазон45_3_2"/>
    <protectedRange password="CEE9" sqref="I72:L73 I36:L37" name="Диапазон52_2_2"/>
    <protectedRange password="CEE9" sqref="D72:G73 D36:G37" name="Диапазон51_2_2"/>
  </protectedRanges>
  <mergeCells count="28">
    <mergeCell ref="A10:W10"/>
    <mergeCell ref="A82:W82"/>
    <mergeCell ref="R1:W1"/>
    <mergeCell ref="N2:W2"/>
    <mergeCell ref="A5:H5"/>
    <mergeCell ref="I5:W5"/>
    <mergeCell ref="A7:A8"/>
    <mergeCell ref="B7:B8"/>
    <mergeCell ref="C7:G7"/>
    <mergeCell ref="H7:L7"/>
    <mergeCell ref="M7:M8"/>
    <mergeCell ref="N7:R7"/>
    <mergeCell ref="S7:W7"/>
    <mergeCell ref="N43:R43"/>
    <mergeCell ref="S43:W43"/>
    <mergeCell ref="A46:W46"/>
    <mergeCell ref="N79:R79"/>
    <mergeCell ref="S79:W79"/>
    <mergeCell ref="A43:A44"/>
    <mergeCell ref="B43:B44"/>
    <mergeCell ref="C43:G43"/>
    <mergeCell ref="H43:L43"/>
    <mergeCell ref="M43:M44"/>
    <mergeCell ref="A79:A80"/>
    <mergeCell ref="B79:B80"/>
    <mergeCell ref="C79:G79"/>
    <mergeCell ref="H79:L79"/>
    <mergeCell ref="M79:M80"/>
  </mergeCells>
  <printOptions horizontalCentered="1"/>
  <pageMargins left="0.78740157480314965" right="0.19685039370078741" top="0.19685039370078741" bottom="0.19685039370078741" header="0" footer="0"/>
  <pageSetup paperSize="9" scale="67" orientation="portrait" r:id="rId1"/>
  <headerFooter alignWithMargins="0"/>
  <colBreaks count="1" manualBreakCount="1">
    <brk id="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37"/>
  <dimension ref="A1:N291"/>
  <sheetViews>
    <sheetView view="pageBreakPreview" zoomScale="70" zoomScaleNormal="75" zoomScaleSheetLayoutView="70" workbookViewId="0">
      <pane xSplit="2" ySplit="8" topLeftCell="C9" activePane="bottomRight" state="frozen"/>
      <selection activeCell="B6" sqref="B6"/>
      <selection pane="topRight" activeCell="B6" sqref="B6"/>
      <selection pane="bottomLeft" activeCell="B6" sqref="B6"/>
      <selection pane="bottomRight" activeCell="K14" sqref="K14"/>
    </sheetView>
  </sheetViews>
  <sheetFormatPr defaultColWidth="9.140625" defaultRowHeight="15.75"/>
  <cols>
    <col min="1" max="1" width="9.140625" style="288"/>
    <col min="2" max="2" width="70.42578125" style="289" customWidth="1"/>
    <col min="3" max="3" width="17.42578125" style="290" customWidth="1"/>
    <col min="4" max="4" width="16.85546875" style="290" customWidth="1"/>
    <col min="5" max="5" width="12.140625" style="36" customWidth="1"/>
    <col min="6" max="6" width="17.7109375" style="36" customWidth="1"/>
    <col min="7" max="7" width="17.42578125" style="290" customWidth="1"/>
    <col min="8" max="8" width="16.85546875" style="290" customWidth="1"/>
    <col min="9" max="9" width="12.140625" style="36" customWidth="1"/>
    <col min="10" max="10" width="17.7109375" style="36" customWidth="1"/>
    <col min="11" max="11" width="17.42578125" style="290" customWidth="1"/>
    <col min="12" max="12" width="16.85546875" style="290" customWidth="1"/>
    <col min="13" max="13" width="12.140625" style="36" customWidth="1"/>
    <col min="14" max="14" width="19" style="36" customWidth="1"/>
    <col min="15" max="16384" width="9.140625" style="36"/>
  </cols>
  <sheetData>
    <row r="1" spans="1:14">
      <c r="L1" s="1038" t="s">
        <v>1042</v>
      </c>
      <c r="M1" s="1038"/>
      <c r="N1" s="1038"/>
    </row>
    <row r="2" spans="1:14" s="246" customFormat="1">
      <c r="A2" s="243"/>
      <c r="B2" s="244"/>
      <c r="C2" s="245"/>
      <c r="D2" s="245"/>
      <c r="G2" s="245"/>
      <c r="H2" s="245"/>
      <c r="K2" s="1038" t="s">
        <v>822</v>
      </c>
      <c r="L2" s="1038"/>
      <c r="M2" s="1038"/>
      <c r="N2" s="1038"/>
    </row>
    <row r="3" spans="1:14" s="246" customFormat="1">
      <c r="A3" s="243" t="s">
        <v>635</v>
      </c>
      <c r="B3" s="244"/>
      <c r="C3" s="245"/>
      <c r="D3" s="245"/>
      <c r="G3" s="245"/>
      <c r="H3" s="245"/>
      <c r="K3" s="245"/>
      <c r="L3" s="245"/>
      <c r="N3" s="246" t="s">
        <v>636</v>
      </c>
    </row>
    <row r="4" spans="1:14" s="246" customFormat="1" ht="36.75" customHeight="1">
      <c r="A4" s="1042" t="s">
        <v>637</v>
      </c>
      <c r="B4" s="1042"/>
      <c r="C4" s="1043"/>
      <c r="D4" s="1043"/>
      <c r="E4" s="1043"/>
      <c r="F4" s="1043"/>
    </row>
    <row r="5" spans="1:14" s="246" customFormat="1" ht="18.75" customHeight="1">
      <c r="A5" s="1017">
        <f>'Таб.6 Пр.6 Структура отпуска'!I5</f>
        <v>0</v>
      </c>
      <c r="B5" s="1017"/>
      <c r="C5" s="1017"/>
      <c r="D5" s="1017"/>
      <c r="E5" s="1017"/>
      <c r="F5" s="1017"/>
    </row>
    <row r="6" spans="1:14" s="246" customFormat="1" ht="16.5" thickBot="1">
      <c r="A6" s="247"/>
      <c r="B6" s="248"/>
      <c r="C6" s="249"/>
      <c r="D6" s="249"/>
      <c r="E6" s="247"/>
      <c r="F6" s="247"/>
      <c r="G6" s="249"/>
      <c r="H6" s="249"/>
      <c r="I6" s="247"/>
      <c r="J6" s="247"/>
      <c r="K6" s="249"/>
      <c r="L6" s="249"/>
      <c r="M6" s="247"/>
      <c r="N6" s="247"/>
    </row>
    <row r="7" spans="1:14" ht="27" customHeight="1">
      <c r="A7" s="1044" t="s">
        <v>638</v>
      </c>
      <c r="B7" s="1046" t="s">
        <v>256</v>
      </c>
      <c r="C7" s="1048" t="s">
        <v>1033</v>
      </c>
      <c r="D7" s="1040"/>
      <c r="E7" s="1040"/>
      <c r="F7" s="1041"/>
      <c r="G7" s="1039" t="s">
        <v>1034</v>
      </c>
      <c r="H7" s="1040"/>
      <c r="I7" s="1040"/>
      <c r="J7" s="1041"/>
      <c r="K7" s="1039" t="s">
        <v>1035</v>
      </c>
      <c r="L7" s="1040"/>
      <c r="M7" s="1040"/>
      <c r="N7" s="1041"/>
    </row>
    <row r="8" spans="1:14" ht="48" thickBot="1">
      <c r="A8" s="1045"/>
      <c r="B8" s="1047"/>
      <c r="C8" s="250" t="s">
        <v>639</v>
      </c>
      <c r="D8" s="251" t="s">
        <v>640</v>
      </c>
      <c r="E8" s="251" t="s">
        <v>641</v>
      </c>
      <c r="F8" s="252" t="s">
        <v>642</v>
      </c>
      <c r="G8" s="253" t="s">
        <v>639</v>
      </c>
      <c r="H8" s="251" t="s">
        <v>640</v>
      </c>
      <c r="I8" s="251" t="s">
        <v>641</v>
      </c>
      <c r="J8" s="252" t="s">
        <v>642</v>
      </c>
      <c r="K8" s="253" t="s">
        <v>639</v>
      </c>
      <c r="L8" s="251" t="s">
        <v>640</v>
      </c>
      <c r="M8" s="251" t="s">
        <v>641</v>
      </c>
      <c r="N8" s="252" t="s">
        <v>642</v>
      </c>
    </row>
    <row r="9" spans="1:14" ht="18" customHeight="1">
      <c r="A9" s="751">
        <v>1</v>
      </c>
      <c r="B9" s="752" t="s">
        <v>643</v>
      </c>
      <c r="C9" s="762"/>
      <c r="D9" s="763"/>
      <c r="E9" s="764"/>
      <c r="F9" s="765"/>
      <c r="G9" s="766"/>
      <c r="H9" s="763"/>
      <c r="I9" s="764"/>
      <c r="J9" s="765"/>
      <c r="K9" s="766"/>
      <c r="L9" s="763"/>
      <c r="M9" s="764"/>
      <c r="N9" s="765"/>
    </row>
    <row r="10" spans="1:14" ht="17.25" customHeight="1">
      <c r="A10" s="753"/>
      <c r="B10" s="754" t="s">
        <v>644</v>
      </c>
      <c r="C10" s="767"/>
      <c r="D10" s="768"/>
      <c r="E10" s="769"/>
      <c r="F10" s="770"/>
      <c r="G10" s="771"/>
      <c r="H10" s="768"/>
      <c r="I10" s="769"/>
      <c r="J10" s="770"/>
      <c r="K10" s="771"/>
      <c r="L10" s="768"/>
      <c r="M10" s="769"/>
      <c r="N10" s="770"/>
    </row>
    <row r="11" spans="1:14" s="255" customFormat="1" ht="18" customHeight="1">
      <c r="A11" s="753" t="s">
        <v>305</v>
      </c>
      <c r="B11" s="754" t="s">
        <v>645</v>
      </c>
      <c r="C11" s="767"/>
      <c r="D11" s="768"/>
      <c r="E11" s="769"/>
      <c r="F11" s="770"/>
      <c r="G11" s="771"/>
      <c r="H11" s="768"/>
      <c r="I11" s="769"/>
      <c r="J11" s="770"/>
      <c r="K11" s="771"/>
      <c r="L11" s="768"/>
      <c r="M11" s="769"/>
      <c r="N11" s="770"/>
    </row>
    <row r="12" spans="1:14" s="255" customFormat="1" ht="18" customHeight="1">
      <c r="A12" s="753" t="s">
        <v>306</v>
      </c>
      <c r="B12" s="754" t="s">
        <v>646</v>
      </c>
      <c r="C12" s="767"/>
      <c r="D12" s="768"/>
      <c r="E12" s="769"/>
      <c r="F12" s="770"/>
      <c r="G12" s="771"/>
      <c r="H12" s="768"/>
      <c r="I12" s="769"/>
      <c r="J12" s="770"/>
      <c r="K12" s="771"/>
      <c r="L12" s="768"/>
      <c r="M12" s="769"/>
      <c r="N12" s="770"/>
    </row>
    <row r="13" spans="1:14" s="261" customFormat="1" ht="18" customHeight="1">
      <c r="A13" s="753"/>
      <c r="B13" s="754" t="s">
        <v>647</v>
      </c>
      <c r="C13" s="767"/>
      <c r="D13" s="768"/>
      <c r="E13" s="769"/>
      <c r="F13" s="770"/>
      <c r="G13" s="771"/>
      <c r="H13" s="768"/>
      <c r="I13" s="769"/>
      <c r="J13" s="770"/>
      <c r="K13" s="771"/>
      <c r="L13" s="768"/>
      <c r="M13" s="769"/>
      <c r="N13" s="770"/>
    </row>
    <row r="14" spans="1:14" s="261" customFormat="1" ht="18" customHeight="1">
      <c r="A14" s="753" t="s">
        <v>622</v>
      </c>
      <c r="B14" s="754" t="s">
        <v>1080</v>
      </c>
      <c r="C14" s="767"/>
      <c r="D14" s="768"/>
      <c r="E14" s="769"/>
      <c r="F14" s="770"/>
      <c r="G14" s="771"/>
      <c r="H14" s="768"/>
      <c r="I14" s="769"/>
      <c r="J14" s="770"/>
      <c r="K14" s="771"/>
      <c r="L14" s="768"/>
      <c r="M14" s="769"/>
      <c r="N14" s="770"/>
    </row>
    <row r="15" spans="1:14" s="261" customFormat="1" ht="18" customHeight="1">
      <c r="A15" s="753" t="s">
        <v>623</v>
      </c>
      <c r="B15" s="754" t="s">
        <v>1081</v>
      </c>
      <c r="C15" s="767"/>
      <c r="D15" s="768"/>
      <c r="E15" s="769"/>
      <c r="F15" s="770"/>
      <c r="G15" s="771"/>
      <c r="H15" s="768"/>
      <c r="I15" s="769"/>
      <c r="J15" s="770"/>
      <c r="K15" s="771"/>
      <c r="L15" s="768"/>
      <c r="M15" s="769"/>
      <c r="N15" s="770"/>
    </row>
    <row r="16" spans="1:14" s="261" customFormat="1" ht="18" customHeight="1">
      <c r="A16" s="753"/>
      <c r="B16" s="754" t="s">
        <v>539</v>
      </c>
      <c r="C16" s="767"/>
      <c r="D16" s="768"/>
      <c r="E16" s="769"/>
      <c r="F16" s="770"/>
      <c r="G16" s="771"/>
      <c r="H16" s="768"/>
      <c r="I16" s="769"/>
      <c r="J16" s="770"/>
      <c r="K16" s="771"/>
      <c r="L16" s="768"/>
      <c r="M16" s="769"/>
      <c r="N16" s="770"/>
    </row>
    <row r="17" spans="1:14" s="261" customFormat="1" ht="18" customHeight="1">
      <c r="A17" s="753" t="s">
        <v>283</v>
      </c>
      <c r="B17" s="754" t="s">
        <v>650</v>
      </c>
      <c r="C17" s="767"/>
      <c r="D17" s="768"/>
      <c r="E17" s="769"/>
      <c r="F17" s="759"/>
      <c r="G17" s="771"/>
      <c r="H17" s="768"/>
      <c r="I17" s="769"/>
      <c r="J17" s="759"/>
      <c r="K17" s="771"/>
      <c r="L17" s="768"/>
      <c r="M17" s="769"/>
      <c r="N17" s="759"/>
    </row>
    <row r="18" spans="1:14" s="261" customFormat="1" ht="18" customHeight="1">
      <c r="A18" s="753" t="s">
        <v>631</v>
      </c>
      <c r="B18" s="754" t="s">
        <v>651</v>
      </c>
      <c r="C18" s="767"/>
      <c r="D18" s="768"/>
      <c r="E18" s="768"/>
      <c r="F18" s="759"/>
      <c r="G18" s="771"/>
      <c r="H18" s="768"/>
      <c r="I18" s="768"/>
      <c r="J18" s="759"/>
      <c r="K18" s="771"/>
      <c r="L18" s="768"/>
      <c r="M18" s="768"/>
      <c r="N18" s="759"/>
    </row>
    <row r="19" spans="1:14" s="261" customFormat="1">
      <c r="A19" s="753"/>
      <c r="B19" s="754" t="s">
        <v>652</v>
      </c>
      <c r="C19" s="767"/>
      <c r="D19" s="768"/>
      <c r="E19" s="772"/>
      <c r="F19" s="770"/>
      <c r="G19" s="771"/>
      <c r="H19" s="768"/>
      <c r="I19" s="772"/>
      <c r="J19" s="770"/>
      <c r="K19" s="771"/>
      <c r="L19" s="768"/>
      <c r="M19" s="772"/>
      <c r="N19" s="770"/>
    </row>
    <row r="20" spans="1:14" s="261" customFormat="1" ht="18" customHeight="1">
      <c r="A20" s="753" t="s">
        <v>653</v>
      </c>
      <c r="B20" s="754" t="s">
        <v>654</v>
      </c>
      <c r="C20" s="767"/>
      <c r="D20" s="768"/>
      <c r="E20" s="772"/>
      <c r="F20" s="770"/>
      <c r="G20" s="771"/>
      <c r="H20" s="768"/>
      <c r="I20" s="772"/>
      <c r="J20" s="770"/>
      <c r="K20" s="771"/>
      <c r="L20" s="768"/>
      <c r="M20" s="772"/>
      <c r="N20" s="770"/>
    </row>
    <row r="21" spans="1:14" s="261" customFormat="1" ht="18" customHeight="1">
      <c r="A21" s="753" t="s">
        <v>655</v>
      </c>
      <c r="B21" s="754" t="s">
        <v>656</v>
      </c>
      <c r="C21" s="767"/>
      <c r="D21" s="768"/>
      <c r="E21" s="772"/>
      <c r="F21" s="770"/>
      <c r="G21" s="771"/>
      <c r="H21" s="768"/>
      <c r="I21" s="772"/>
      <c r="J21" s="770"/>
      <c r="K21" s="771"/>
      <c r="L21" s="768"/>
      <c r="M21" s="772"/>
      <c r="N21" s="770"/>
    </row>
    <row r="22" spans="1:14" s="261" customFormat="1" ht="18" customHeight="1">
      <c r="A22" s="753"/>
      <c r="B22" s="754" t="s">
        <v>657</v>
      </c>
      <c r="C22" s="767"/>
      <c r="D22" s="768"/>
      <c r="E22" s="768"/>
      <c r="F22" s="773"/>
      <c r="G22" s="771"/>
      <c r="H22" s="768"/>
      <c r="I22" s="768"/>
      <c r="J22" s="773"/>
      <c r="K22" s="771"/>
      <c r="L22" s="768"/>
      <c r="M22" s="768"/>
      <c r="N22" s="773"/>
    </row>
    <row r="23" spans="1:14" s="261" customFormat="1" ht="18" customHeight="1">
      <c r="A23" s="755" t="s">
        <v>658</v>
      </c>
      <c r="B23" s="754" t="s">
        <v>1080</v>
      </c>
      <c r="C23" s="767"/>
      <c r="D23" s="768"/>
      <c r="E23" s="772"/>
      <c r="F23" s="770"/>
      <c r="G23" s="771"/>
      <c r="H23" s="768"/>
      <c r="I23" s="772"/>
      <c r="J23" s="770"/>
      <c r="K23" s="771"/>
      <c r="L23" s="768"/>
      <c r="M23" s="772"/>
      <c r="N23" s="770"/>
    </row>
    <row r="24" spans="1:14" s="261" customFormat="1" ht="18" customHeight="1">
      <c r="A24" s="755" t="s">
        <v>659</v>
      </c>
      <c r="B24" s="756" t="s">
        <v>660</v>
      </c>
      <c r="C24" s="767"/>
      <c r="D24" s="768"/>
      <c r="E24" s="774"/>
      <c r="F24" s="775"/>
      <c r="G24" s="771"/>
      <c r="H24" s="768"/>
      <c r="I24" s="774"/>
      <c r="J24" s="775"/>
      <c r="K24" s="771"/>
      <c r="L24" s="768"/>
      <c r="M24" s="774"/>
      <c r="N24" s="775"/>
    </row>
    <row r="25" spans="1:14" s="261" customFormat="1" ht="18" customHeight="1">
      <c r="A25" s="755" t="s">
        <v>661</v>
      </c>
      <c r="B25" s="754" t="s">
        <v>1081</v>
      </c>
      <c r="C25" s="767"/>
      <c r="D25" s="768"/>
      <c r="E25" s="774"/>
      <c r="F25" s="775"/>
      <c r="G25" s="771"/>
      <c r="H25" s="768"/>
      <c r="I25" s="774"/>
      <c r="J25" s="775"/>
      <c r="K25" s="771"/>
      <c r="L25" s="768"/>
      <c r="M25" s="774"/>
      <c r="N25" s="775"/>
    </row>
    <row r="26" spans="1:14" s="261" customFormat="1" ht="18" customHeight="1">
      <c r="A26" s="755" t="s">
        <v>662</v>
      </c>
      <c r="B26" s="756" t="s">
        <v>663</v>
      </c>
      <c r="C26" s="767"/>
      <c r="D26" s="768"/>
      <c r="E26" s="774"/>
      <c r="F26" s="775"/>
      <c r="G26" s="771"/>
      <c r="H26" s="768"/>
      <c r="I26" s="774"/>
      <c r="J26" s="775"/>
      <c r="K26" s="771"/>
      <c r="L26" s="768"/>
      <c r="M26" s="774"/>
      <c r="N26" s="775"/>
    </row>
    <row r="27" spans="1:14" s="185" customFormat="1" ht="18" customHeight="1">
      <c r="A27" s="753"/>
      <c r="B27" s="754" t="s">
        <v>539</v>
      </c>
      <c r="C27" s="767"/>
      <c r="D27" s="768"/>
      <c r="E27" s="774"/>
      <c r="F27" s="775"/>
      <c r="G27" s="771"/>
      <c r="H27" s="768"/>
      <c r="I27" s="774"/>
      <c r="J27" s="775"/>
      <c r="K27" s="771"/>
      <c r="L27" s="768"/>
      <c r="M27" s="774"/>
      <c r="N27" s="775"/>
    </row>
    <row r="28" spans="1:14" s="185" customFormat="1" ht="18" customHeight="1">
      <c r="A28" s="755" t="s">
        <v>853</v>
      </c>
      <c r="B28" s="756" t="str">
        <f>$B$17</f>
        <v>Потери электроэнергии - всего</v>
      </c>
      <c r="C28" s="767"/>
      <c r="D28" s="768"/>
      <c r="E28" s="774"/>
      <c r="F28" s="775"/>
      <c r="G28" s="771"/>
      <c r="H28" s="768"/>
      <c r="I28" s="774"/>
      <c r="J28" s="775"/>
      <c r="K28" s="771"/>
      <c r="L28" s="768"/>
      <c r="M28" s="774"/>
      <c r="N28" s="775"/>
    </row>
    <row r="29" spans="1:14" s="185" customFormat="1" ht="18" customHeight="1">
      <c r="A29" s="755" t="s">
        <v>854</v>
      </c>
      <c r="B29" s="756" t="s">
        <v>857</v>
      </c>
      <c r="C29" s="767"/>
      <c r="D29" s="768"/>
      <c r="E29" s="774"/>
      <c r="F29" s="775"/>
      <c r="G29" s="771"/>
      <c r="H29" s="768"/>
      <c r="I29" s="774"/>
      <c r="J29" s="775"/>
      <c r="K29" s="771"/>
      <c r="L29" s="768"/>
      <c r="M29" s="774"/>
      <c r="N29" s="775"/>
    </row>
    <row r="30" spans="1:14" s="269" customFormat="1" ht="18" customHeight="1">
      <c r="A30" s="755" t="s">
        <v>855</v>
      </c>
      <c r="B30" s="757" t="s">
        <v>841</v>
      </c>
      <c r="C30" s="767"/>
      <c r="D30" s="768"/>
      <c r="E30" s="774"/>
      <c r="F30" s="775"/>
      <c r="G30" s="771"/>
      <c r="H30" s="768"/>
      <c r="I30" s="774"/>
      <c r="J30" s="775"/>
      <c r="K30" s="771"/>
      <c r="L30" s="768"/>
      <c r="M30" s="774"/>
      <c r="N30" s="775"/>
    </row>
    <row r="31" spans="1:14" s="269" customFormat="1" ht="18" customHeight="1">
      <c r="A31" s="755" t="s">
        <v>856</v>
      </c>
      <c r="B31" s="756" t="s">
        <v>858</v>
      </c>
      <c r="C31" s="767"/>
      <c r="D31" s="768"/>
      <c r="E31" s="774"/>
      <c r="F31" s="775"/>
      <c r="G31" s="771"/>
      <c r="H31" s="768"/>
      <c r="I31" s="774"/>
      <c r="J31" s="775"/>
      <c r="K31" s="771"/>
      <c r="L31" s="768"/>
      <c r="M31" s="774"/>
      <c r="N31" s="775"/>
    </row>
    <row r="32" spans="1:14" s="261" customFormat="1" ht="18" customHeight="1">
      <c r="A32" s="753" t="s">
        <v>633</v>
      </c>
      <c r="B32" s="754" t="s">
        <v>664</v>
      </c>
      <c r="C32" s="767"/>
      <c r="D32" s="768"/>
      <c r="E32" s="772"/>
      <c r="F32" s="770"/>
      <c r="G32" s="771"/>
      <c r="H32" s="768"/>
      <c r="I32" s="772"/>
      <c r="J32" s="770"/>
      <c r="K32" s="771"/>
      <c r="L32" s="768"/>
      <c r="M32" s="772"/>
      <c r="N32" s="770"/>
    </row>
    <row r="33" spans="1:14" s="217" customFormat="1" ht="18" customHeight="1">
      <c r="A33" s="753"/>
      <c r="B33" s="754" t="s">
        <v>647</v>
      </c>
      <c r="C33" s="767"/>
      <c r="D33" s="768"/>
      <c r="E33" s="772"/>
      <c r="F33" s="770"/>
      <c r="G33" s="771"/>
      <c r="H33" s="768"/>
      <c r="I33" s="772"/>
      <c r="J33" s="770"/>
      <c r="K33" s="771"/>
      <c r="L33" s="768"/>
      <c r="M33" s="772"/>
      <c r="N33" s="770"/>
    </row>
    <row r="34" spans="1:14" s="261" customFormat="1" ht="18" customHeight="1">
      <c r="A34" s="753" t="s">
        <v>665</v>
      </c>
      <c r="B34" s="754" t="s">
        <v>645</v>
      </c>
      <c r="C34" s="767"/>
      <c r="D34" s="768"/>
      <c r="E34" s="772"/>
      <c r="F34" s="770"/>
      <c r="G34" s="771"/>
      <c r="H34" s="768"/>
      <c r="I34" s="772"/>
      <c r="J34" s="770"/>
      <c r="K34" s="771"/>
      <c r="L34" s="768"/>
      <c r="M34" s="772"/>
      <c r="N34" s="770"/>
    </row>
    <row r="35" spans="1:14" s="261" customFormat="1" ht="17.25" customHeight="1">
      <c r="A35" s="753" t="s">
        <v>666</v>
      </c>
      <c r="B35" s="754" t="s">
        <v>646</v>
      </c>
      <c r="C35" s="767"/>
      <c r="D35" s="768"/>
      <c r="E35" s="772"/>
      <c r="F35" s="770"/>
      <c r="G35" s="771"/>
      <c r="H35" s="768"/>
      <c r="I35" s="772"/>
      <c r="J35" s="770"/>
      <c r="K35" s="771"/>
      <c r="L35" s="768"/>
      <c r="M35" s="772"/>
      <c r="N35" s="770"/>
    </row>
    <row r="36" spans="1:14" s="261" customFormat="1" ht="20.25" customHeight="1">
      <c r="A36" s="753"/>
      <c r="B36" s="754" t="s">
        <v>647</v>
      </c>
      <c r="C36" s="767"/>
      <c r="D36" s="768"/>
      <c r="E36" s="772"/>
      <c r="F36" s="770"/>
      <c r="G36" s="771"/>
      <c r="H36" s="768"/>
      <c r="I36" s="772"/>
      <c r="J36" s="770"/>
      <c r="K36" s="771"/>
      <c r="L36" s="768"/>
      <c r="M36" s="772"/>
      <c r="N36" s="770"/>
    </row>
    <row r="37" spans="1:14" s="217" customFormat="1" ht="15.75" customHeight="1">
      <c r="A37" s="753" t="s">
        <v>667</v>
      </c>
      <c r="B37" s="754" t="s">
        <v>648</v>
      </c>
      <c r="C37" s="767"/>
      <c r="D37" s="768"/>
      <c r="E37" s="772"/>
      <c r="F37" s="770"/>
      <c r="G37" s="771"/>
      <c r="H37" s="768"/>
      <c r="I37" s="772"/>
      <c r="J37" s="770"/>
      <c r="K37" s="771"/>
      <c r="L37" s="768"/>
      <c r="M37" s="772"/>
      <c r="N37" s="770"/>
    </row>
    <row r="38" spans="1:14" s="217" customFormat="1" ht="15.75" customHeight="1">
      <c r="A38" s="753" t="s">
        <v>668</v>
      </c>
      <c r="B38" s="754" t="s">
        <v>649</v>
      </c>
      <c r="C38" s="767"/>
      <c r="D38" s="768"/>
      <c r="E38" s="772"/>
      <c r="F38" s="770"/>
      <c r="G38" s="771"/>
      <c r="H38" s="768"/>
      <c r="I38" s="772"/>
      <c r="J38" s="770"/>
      <c r="K38" s="771"/>
      <c r="L38" s="768"/>
      <c r="M38" s="772"/>
      <c r="N38" s="770"/>
    </row>
    <row r="39" spans="1:14" s="217" customFormat="1" ht="15.75" customHeight="1">
      <c r="A39" s="753"/>
      <c r="B39" s="754" t="s">
        <v>539</v>
      </c>
      <c r="C39" s="767"/>
      <c r="D39" s="768"/>
      <c r="E39" s="772"/>
      <c r="F39" s="770"/>
      <c r="G39" s="771"/>
      <c r="H39" s="768"/>
      <c r="I39" s="772"/>
      <c r="J39" s="770"/>
      <c r="K39" s="771"/>
      <c r="L39" s="768"/>
      <c r="M39" s="772"/>
      <c r="N39" s="770"/>
    </row>
    <row r="40" spans="1:14" s="217" customFormat="1" ht="15.75" customHeight="1">
      <c r="A40" s="753" t="s">
        <v>670</v>
      </c>
      <c r="B40" s="754" t="s">
        <v>671</v>
      </c>
      <c r="C40" s="767"/>
      <c r="D40" s="768"/>
      <c r="E40" s="772"/>
      <c r="F40" s="770"/>
      <c r="G40" s="771"/>
      <c r="H40" s="768"/>
      <c r="I40" s="772"/>
      <c r="J40" s="770"/>
      <c r="K40" s="771"/>
      <c r="L40" s="768"/>
      <c r="M40" s="772"/>
      <c r="N40" s="770"/>
    </row>
    <row r="41" spans="1:14" s="217" customFormat="1" ht="15.75" customHeight="1">
      <c r="A41" s="753" t="s">
        <v>672</v>
      </c>
      <c r="B41" s="754" t="s">
        <v>673</v>
      </c>
      <c r="C41" s="767"/>
      <c r="D41" s="768"/>
      <c r="E41" s="772"/>
      <c r="F41" s="770"/>
      <c r="G41" s="771"/>
      <c r="H41" s="768"/>
      <c r="I41" s="772"/>
      <c r="J41" s="770"/>
      <c r="K41" s="771"/>
      <c r="L41" s="768"/>
      <c r="M41" s="772"/>
      <c r="N41" s="770"/>
    </row>
    <row r="42" spans="1:14" s="217" customFormat="1" ht="15.75" customHeight="1">
      <c r="A42" s="753"/>
      <c r="B42" s="754" t="s">
        <v>652</v>
      </c>
      <c r="C42" s="767"/>
      <c r="D42" s="768"/>
      <c r="E42" s="772"/>
      <c r="F42" s="770"/>
      <c r="G42" s="771"/>
      <c r="H42" s="768"/>
      <c r="I42" s="772"/>
      <c r="J42" s="770"/>
      <c r="K42" s="771"/>
      <c r="L42" s="768"/>
      <c r="M42" s="772"/>
      <c r="N42" s="770"/>
    </row>
    <row r="43" spans="1:14" s="217" customFormat="1" ht="15.75" customHeight="1">
      <c r="A43" s="753" t="s">
        <v>674</v>
      </c>
      <c r="B43" s="754" t="s">
        <v>654</v>
      </c>
      <c r="C43" s="767"/>
      <c r="D43" s="768"/>
      <c r="E43" s="772"/>
      <c r="F43" s="770"/>
      <c r="G43" s="771"/>
      <c r="H43" s="768"/>
      <c r="I43" s="772"/>
      <c r="J43" s="770"/>
      <c r="K43" s="771"/>
      <c r="L43" s="768"/>
      <c r="M43" s="772"/>
      <c r="N43" s="770"/>
    </row>
    <row r="44" spans="1:14" s="217" customFormat="1" ht="15.75" customHeight="1">
      <c r="A44" s="753" t="s">
        <v>675</v>
      </c>
      <c r="B44" s="754" t="s">
        <v>656</v>
      </c>
      <c r="C44" s="767"/>
      <c r="D44" s="768"/>
      <c r="E44" s="772"/>
      <c r="F44" s="770"/>
      <c r="G44" s="771"/>
      <c r="H44" s="768"/>
      <c r="I44" s="772"/>
      <c r="J44" s="770"/>
      <c r="K44" s="771"/>
      <c r="L44" s="768"/>
      <c r="M44" s="772"/>
      <c r="N44" s="770"/>
    </row>
    <row r="45" spans="1:14" s="217" customFormat="1" ht="15.75" customHeight="1">
      <c r="A45" s="753"/>
      <c r="B45" s="754" t="s">
        <v>657</v>
      </c>
      <c r="C45" s="767"/>
      <c r="D45" s="768"/>
      <c r="E45" s="772"/>
      <c r="F45" s="770"/>
      <c r="G45" s="771"/>
      <c r="H45" s="768"/>
      <c r="I45" s="772"/>
      <c r="J45" s="770"/>
      <c r="K45" s="771"/>
      <c r="L45" s="768"/>
      <c r="M45" s="772"/>
      <c r="N45" s="770"/>
    </row>
    <row r="46" spans="1:14" s="217" customFormat="1" ht="15.75" customHeight="1">
      <c r="A46" s="753" t="s">
        <v>676</v>
      </c>
      <c r="B46" s="754" t="s">
        <v>648</v>
      </c>
      <c r="C46" s="767"/>
      <c r="D46" s="768"/>
      <c r="E46" s="772"/>
      <c r="F46" s="770"/>
      <c r="G46" s="771"/>
      <c r="H46" s="768"/>
      <c r="I46" s="772"/>
      <c r="J46" s="770"/>
      <c r="K46" s="771"/>
      <c r="L46" s="768"/>
      <c r="M46" s="772"/>
      <c r="N46" s="770"/>
    </row>
    <row r="47" spans="1:14" s="217" customFormat="1" ht="15.75" customHeight="1">
      <c r="A47" s="753" t="s">
        <v>677</v>
      </c>
      <c r="B47" s="754" t="s">
        <v>678</v>
      </c>
      <c r="C47" s="767"/>
      <c r="D47" s="768"/>
      <c r="E47" s="772"/>
      <c r="F47" s="770"/>
      <c r="G47" s="771"/>
      <c r="H47" s="768"/>
      <c r="I47" s="772"/>
      <c r="J47" s="770"/>
      <c r="K47" s="771"/>
      <c r="L47" s="768"/>
      <c r="M47" s="772"/>
      <c r="N47" s="770"/>
    </row>
    <row r="48" spans="1:14" s="217" customFormat="1" ht="15.75" customHeight="1">
      <c r="A48" s="753" t="s">
        <v>679</v>
      </c>
      <c r="B48" s="754" t="s">
        <v>649</v>
      </c>
      <c r="C48" s="767"/>
      <c r="D48" s="768"/>
      <c r="E48" s="772"/>
      <c r="F48" s="770"/>
      <c r="G48" s="771"/>
      <c r="H48" s="768"/>
      <c r="I48" s="772"/>
      <c r="J48" s="770"/>
      <c r="K48" s="771"/>
      <c r="L48" s="768"/>
      <c r="M48" s="772"/>
      <c r="N48" s="770"/>
    </row>
    <row r="49" spans="1:14" s="217" customFormat="1" ht="15.75" customHeight="1">
      <c r="A49" s="753" t="s">
        <v>680</v>
      </c>
      <c r="B49" s="754" t="s">
        <v>663</v>
      </c>
      <c r="C49" s="767"/>
      <c r="D49" s="768"/>
      <c r="E49" s="772"/>
      <c r="F49" s="770"/>
      <c r="G49" s="771"/>
      <c r="H49" s="768"/>
      <c r="I49" s="772"/>
      <c r="J49" s="770"/>
      <c r="K49" s="771"/>
      <c r="L49" s="768"/>
      <c r="M49" s="772"/>
      <c r="N49" s="770"/>
    </row>
    <row r="50" spans="1:14" s="217" customFormat="1" ht="15.75" customHeight="1">
      <c r="A50" s="753"/>
      <c r="B50" s="754" t="s">
        <v>669</v>
      </c>
      <c r="C50" s="767"/>
      <c r="D50" s="768"/>
      <c r="E50" s="772"/>
      <c r="F50" s="770"/>
      <c r="G50" s="771"/>
      <c r="H50" s="768"/>
      <c r="I50" s="772"/>
      <c r="J50" s="770"/>
      <c r="K50" s="771"/>
      <c r="L50" s="768"/>
      <c r="M50" s="772"/>
      <c r="N50" s="770"/>
    </row>
    <row r="51" spans="1:14" s="217" customFormat="1" ht="15.75" customHeight="1">
      <c r="A51" s="753" t="s">
        <v>681</v>
      </c>
      <c r="B51" s="754" t="s">
        <v>682</v>
      </c>
      <c r="C51" s="767"/>
      <c r="D51" s="768"/>
      <c r="E51" s="772"/>
      <c r="F51" s="770"/>
      <c r="G51" s="771"/>
      <c r="H51" s="768"/>
      <c r="I51" s="772"/>
      <c r="J51" s="770"/>
      <c r="K51" s="771"/>
      <c r="L51" s="768"/>
      <c r="M51" s="772"/>
      <c r="N51" s="770"/>
    </row>
    <row r="52" spans="1:14" s="217" customFormat="1" ht="15.75" customHeight="1">
      <c r="A52" s="753" t="s">
        <v>683</v>
      </c>
      <c r="B52" s="758" t="s">
        <v>684</v>
      </c>
      <c r="C52" s="767"/>
      <c r="D52" s="768"/>
      <c r="E52" s="772"/>
      <c r="F52" s="770"/>
      <c r="G52" s="771"/>
      <c r="H52" s="768"/>
      <c r="I52" s="772"/>
      <c r="J52" s="770"/>
      <c r="K52" s="771"/>
      <c r="L52" s="768"/>
      <c r="M52" s="772"/>
      <c r="N52" s="770"/>
    </row>
    <row r="53" spans="1:14" s="217" customFormat="1" ht="15.75" customHeight="1">
      <c r="A53" s="753" t="s">
        <v>685</v>
      </c>
      <c r="B53" s="758" t="s">
        <v>686</v>
      </c>
      <c r="C53" s="767"/>
      <c r="D53" s="768"/>
      <c r="E53" s="772"/>
      <c r="F53" s="770"/>
      <c r="G53" s="771"/>
      <c r="H53" s="768"/>
      <c r="I53" s="772"/>
      <c r="J53" s="770"/>
      <c r="K53" s="771"/>
      <c r="L53" s="768"/>
      <c r="M53" s="772"/>
      <c r="N53" s="770"/>
    </row>
    <row r="54" spans="1:14" s="217" customFormat="1" ht="15.75" customHeight="1">
      <c r="A54" s="753" t="s">
        <v>687</v>
      </c>
      <c r="B54" s="758" t="s">
        <v>688</v>
      </c>
      <c r="C54" s="767"/>
      <c r="D54" s="768"/>
      <c r="E54" s="772"/>
      <c r="F54" s="770"/>
      <c r="G54" s="771"/>
      <c r="H54" s="768"/>
      <c r="I54" s="772"/>
      <c r="J54" s="770"/>
      <c r="K54" s="771"/>
      <c r="L54" s="768"/>
      <c r="M54" s="772"/>
      <c r="N54" s="770"/>
    </row>
    <row r="55" spans="1:14" s="217" customFormat="1" ht="15.75" customHeight="1">
      <c r="A55" s="753" t="s">
        <v>689</v>
      </c>
      <c r="B55" s="758" t="s">
        <v>690</v>
      </c>
      <c r="C55" s="767"/>
      <c r="D55" s="768"/>
      <c r="E55" s="772"/>
      <c r="F55" s="770"/>
      <c r="G55" s="771"/>
      <c r="H55" s="768"/>
      <c r="I55" s="772"/>
      <c r="J55" s="770"/>
      <c r="K55" s="771"/>
      <c r="L55" s="768"/>
      <c r="M55" s="772"/>
      <c r="N55" s="770"/>
    </row>
    <row r="56" spans="1:14" s="217" customFormat="1" ht="15.75" customHeight="1">
      <c r="A56" s="753" t="s">
        <v>691</v>
      </c>
      <c r="B56" s="754" t="s">
        <v>692</v>
      </c>
      <c r="C56" s="767"/>
      <c r="D56" s="768"/>
      <c r="E56" s="772"/>
      <c r="F56" s="770"/>
      <c r="G56" s="771"/>
      <c r="H56" s="768"/>
      <c r="I56" s="772"/>
      <c r="J56" s="770"/>
      <c r="K56" s="771"/>
      <c r="L56" s="768"/>
      <c r="M56" s="772"/>
      <c r="N56" s="770"/>
    </row>
    <row r="57" spans="1:14" s="217" customFormat="1" ht="18" customHeight="1">
      <c r="A57" s="753"/>
      <c r="B57" s="754" t="s">
        <v>647</v>
      </c>
      <c r="C57" s="767"/>
      <c r="D57" s="768"/>
      <c r="E57" s="768"/>
      <c r="F57" s="773"/>
      <c r="G57" s="771"/>
      <c r="H57" s="768"/>
      <c r="I57" s="768"/>
      <c r="J57" s="773"/>
      <c r="K57" s="771"/>
      <c r="L57" s="768"/>
      <c r="M57" s="768"/>
      <c r="N57" s="773"/>
    </row>
    <row r="58" spans="1:14" s="217" customFormat="1" ht="18" customHeight="1">
      <c r="A58" s="753" t="s">
        <v>693</v>
      </c>
      <c r="B58" s="754" t="s">
        <v>694</v>
      </c>
      <c r="C58" s="767"/>
      <c r="D58" s="768"/>
      <c r="E58" s="772"/>
      <c r="F58" s="770"/>
      <c r="G58" s="771"/>
      <c r="H58" s="768"/>
      <c r="I58" s="772"/>
      <c r="J58" s="770"/>
      <c r="K58" s="771"/>
      <c r="L58" s="768"/>
      <c r="M58" s="772"/>
      <c r="N58" s="770"/>
    </row>
    <row r="59" spans="1:14" s="217" customFormat="1" ht="18" customHeight="1">
      <c r="A59" s="753" t="s">
        <v>695</v>
      </c>
      <c r="B59" s="754" t="s">
        <v>646</v>
      </c>
      <c r="C59" s="767"/>
      <c r="D59" s="768"/>
      <c r="E59" s="772"/>
      <c r="F59" s="770"/>
      <c r="G59" s="771"/>
      <c r="H59" s="768"/>
      <c r="I59" s="772"/>
      <c r="J59" s="770"/>
      <c r="K59" s="771"/>
      <c r="L59" s="768"/>
      <c r="M59" s="772"/>
      <c r="N59" s="770"/>
    </row>
    <row r="60" spans="1:14" s="217" customFormat="1" ht="18" customHeight="1">
      <c r="A60" s="753"/>
      <c r="B60" s="754" t="s">
        <v>647</v>
      </c>
      <c r="C60" s="767"/>
      <c r="D60" s="768"/>
      <c r="E60" s="768"/>
      <c r="F60" s="773"/>
      <c r="G60" s="771"/>
      <c r="H60" s="768"/>
      <c r="I60" s="768"/>
      <c r="J60" s="773"/>
      <c r="K60" s="771"/>
      <c r="L60" s="768"/>
      <c r="M60" s="768"/>
      <c r="N60" s="773"/>
    </row>
    <row r="61" spans="1:14" s="217" customFormat="1" ht="18" customHeight="1">
      <c r="A61" s="753" t="s">
        <v>696</v>
      </c>
      <c r="B61" s="759" t="s">
        <v>648</v>
      </c>
      <c r="C61" s="767"/>
      <c r="D61" s="768"/>
      <c r="E61" s="772"/>
      <c r="F61" s="770"/>
      <c r="G61" s="771"/>
      <c r="H61" s="768"/>
      <c r="I61" s="772"/>
      <c r="J61" s="770"/>
      <c r="K61" s="771"/>
      <c r="L61" s="768"/>
      <c r="M61" s="772"/>
      <c r="N61" s="770"/>
    </row>
    <row r="62" spans="1:14" s="217" customFormat="1" ht="18" customHeight="1">
      <c r="A62" s="753" t="s">
        <v>697</v>
      </c>
      <c r="B62" s="759" t="s">
        <v>649</v>
      </c>
      <c r="C62" s="767"/>
      <c r="D62" s="768"/>
      <c r="E62" s="772"/>
      <c r="F62" s="770"/>
      <c r="G62" s="771"/>
      <c r="H62" s="768"/>
      <c r="I62" s="772"/>
      <c r="J62" s="770"/>
      <c r="K62" s="771"/>
      <c r="L62" s="768"/>
      <c r="M62" s="772"/>
      <c r="N62" s="770"/>
    </row>
    <row r="63" spans="1:14" s="217" customFormat="1" ht="18" customHeight="1">
      <c r="A63" s="753"/>
      <c r="B63" s="754" t="s">
        <v>539</v>
      </c>
      <c r="C63" s="767"/>
      <c r="D63" s="768"/>
      <c r="E63" s="772"/>
      <c r="F63" s="770"/>
      <c r="G63" s="771"/>
      <c r="H63" s="768"/>
      <c r="I63" s="772"/>
      <c r="J63" s="770"/>
      <c r="K63" s="771"/>
      <c r="L63" s="768"/>
      <c r="M63" s="772"/>
      <c r="N63" s="770"/>
    </row>
    <row r="64" spans="1:14" s="217" customFormat="1" ht="18" customHeight="1">
      <c r="A64" s="753" t="s">
        <v>698</v>
      </c>
      <c r="B64" s="754" t="s">
        <v>671</v>
      </c>
      <c r="C64" s="767"/>
      <c r="D64" s="768"/>
      <c r="E64" s="772"/>
      <c r="F64" s="770"/>
      <c r="G64" s="771"/>
      <c r="H64" s="768"/>
      <c r="I64" s="772"/>
      <c r="J64" s="770"/>
      <c r="K64" s="771"/>
      <c r="L64" s="768"/>
      <c r="M64" s="772"/>
      <c r="N64" s="770"/>
    </row>
    <row r="65" spans="1:14" s="217" customFormat="1" ht="18" customHeight="1">
      <c r="A65" s="753" t="s">
        <v>304</v>
      </c>
      <c r="B65" s="754" t="s">
        <v>673</v>
      </c>
      <c r="C65" s="767"/>
      <c r="D65" s="768"/>
      <c r="E65" s="772"/>
      <c r="F65" s="770"/>
      <c r="G65" s="771"/>
      <c r="H65" s="768"/>
      <c r="I65" s="772"/>
      <c r="J65" s="770"/>
      <c r="K65" s="771"/>
      <c r="L65" s="768"/>
      <c r="M65" s="772"/>
      <c r="N65" s="770"/>
    </row>
    <row r="66" spans="1:14" s="217" customFormat="1" ht="18" customHeight="1">
      <c r="A66" s="753"/>
      <c r="B66" s="754" t="s">
        <v>652</v>
      </c>
      <c r="C66" s="767"/>
      <c r="D66" s="768"/>
      <c r="E66" s="768"/>
      <c r="F66" s="773"/>
      <c r="G66" s="771"/>
      <c r="H66" s="768"/>
      <c r="I66" s="768"/>
      <c r="J66" s="773"/>
      <c r="K66" s="771"/>
      <c r="L66" s="768"/>
      <c r="M66" s="768"/>
      <c r="N66" s="773"/>
    </row>
    <row r="67" spans="1:14" s="217" customFormat="1" ht="18" customHeight="1">
      <c r="A67" s="753" t="s">
        <v>699</v>
      </c>
      <c r="B67" s="754" t="s">
        <v>654</v>
      </c>
      <c r="C67" s="767"/>
      <c r="D67" s="768"/>
      <c r="E67" s="772"/>
      <c r="F67" s="770"/>
      <c r="G67" s="771"/>
      <c r="H67" s="768"/>
      <c r="I67" s="772"/>
      <c r="J67" s="770"/>
      <c r="K67" s="771"/>
      <c r="L67" s="768"/>
      <c r="M67" s="772"/>
      <c r="N67" s="770"/>
    </row>
    <row r="68" spans="1:14" s="217" customFormat="1" ht="18" customHeight="1">
      <c r="A68" s="753" t="s">
        <v>700</v>
      </c>
      <c r="B68" s="754" t="s">
        <v>656</v>
      </c>
      <c r="C68" s="767"/>
      <c r="D68" s="768"/>
      <c r="E68" s="772"/>
      <c r="F68" s="770"/>
      <c r="G68" s="771"/>
      <c r="H68" s="768"/>
      <c r="I68" s="772"/>
      <c r="J68" s="770"/>
      <c r="K68" s="771"/>
      <c r="L68" s="768"/>
      <c r="M68" s="772"/>
      <c r="N68" s="770"/>
    </row>
    <row r="69" spans="1:14" s="217" customFormat="1" ht="18" customHeight="1">
      <c r="A69" s="753"/>
      <c r="B69" s="754" t="s">
        <v>657</v>
      </c>
      <c r="C69" s="767"/>
      <c r="D69" s="768"/>
      <c r="E69" s="768"/>
      <c r="F69" s="773"/>
      <c r="G69" s="771"/>
      <c r="H69" s="768"/>
      <c r="I69" s="768"/>
      <c r="J69" s="773"/>
      <c r="K69" s="771"/>
      <c r="L69" s="768"/>
      <c r="M69" s="768"/>
      <c r="N69" s="773"/>
    </row>
    <row r="70" spans="1:14" s="217" customFormat="1" ht="18" customHeight="1">
      <c r="A70" s="755" t="s">
        <v>701</v>
      </c>
      <c r="B70" s="759" t="s">
        <v>648</v>
      </c>
      <c r="C70" s="767"/>
      <c r="D70" s="768"/>
      <c r="E70" s="772"/>
      <c r="F70" s="770"/>
      <c r="G70" s="771"/>
      <c r="H70" s="768"/>
      <c r="I70" s="772"/>
      <c r="J70" s="770"/>
      <c r="K70" s="771"/>
      <c r="L70" s="768"/>
      <c r="M70" s="772"/>
      <c r="N70" s="770"/>
    </row>
    <row r="71" spans="1:14" s="217" customFormat="1" ht="18" customHeight="1">
      <c r="A71" s="755" t="s">
        <v>702</v>
      </c>
      <c r="B71" s="756" t="s">
        <v>703</v>
      </c>
      <c r="C71" s="767"/>
      <c r="D71" s="768"/>
      <c r="E71" s="774"/>
      <c r="F71" s="775"/>
      <c r="G71" s="771"/>
      <c r="H71" s="768"/>
      <c r="I71" s="774"/>
      <c r="J71" s="775"/>
      <c r="K71" s="771"/>
      <c r="L71" s="768"/>
      <c r="M71" s="774"/>
      <c r="N71" s="775"/>
    </row>
    <row r="72" spans="1:14" s="217" customFormat="1" ht="18" customHeight="1">
      <c r="A72" s="755" t="s">
        <v>704</v>
      </c>
      <c r="B72" s="759" t="s">
        <v>649</v>
      </c>
      <c r="C72" s="767"/>
      <c r="D72" s="768"/>
      <c r="E72" s="774"/>
      <c r="F72" s="775"/>
      <c r="G72" s="771"/>
      <c r="H72" s="768"/>
      <c r="I72" s="774"/>
      <c r="J72" s="775"/>
      <c r="K72" s="771"/>
      <c r="L72" s="768"/>
      <c r="M72" s="774"/>
      <c r="N72" s="775"/>
    </row>
    <row r="73" spans="1:14" s="217" customFormat="1" ht="18" customHeight="1">
      <c r="A73" s="755" t="s">
        <v>705</v>
      </c>
      <c r="B73" s="756" t="s">
        <v>706</v>
      </c>
      <c r="C73" s="767"/>
      <c r="D73" s="768"/>
      <c r="E73" s="774"/>
      <c r="F73" s="775"/>
      <c r="G73" s="771"/>
      <c r="H73" s="768"/>
      <c r="I73" s="774"/>
      <c r="J73" s="775"/>
      <c r="K73" s="771"/>
      <c r="L73" s="768"/>
      <c r="M73" s="774"/>
      <c r="N73" s="775"/>
    </row>
    <row r="74" spans="1:14" s="217" customFormat="1" ht="18" customHeight="1">
      <c r="A74" s="753"/>
      <c r="B74" s="754" t="s">
        <v>539</v>
      </c>
      <c r="C74" s="767"/>
      <c r="D74" s="768"/>
      <c r="E74" s="774"/>
      <c r="F74" s="775"/>
      <c r="G74" s="771"/>
      <c r="H74" s="768"/>
      <c r="I74" s="774"/>
      <c r="J74" s="775"/>
      <c r="K74" s="771"/>
      <c r="L74" s="768"/>
      <c r="M74" s="774"/>
      <c r="N74" s="775"/>
    </row>
    <row r="75" spans="1:14" s="217" customFormat="1" ht="18" customHeight="1">
      <c r="A75" s="753" t="s">
        <v>707</v>
      </c>
      <c r="B75" s="754" t="s">
        <v>708</v>
      </c>
      <c r="C75" s="767"/>
      <c r="D75" s="768"/>
      <c r="E75" s="772"/>
      <c r="F75" s="770"/>
      <c r="G75" s="771"/>
      <c r="H75" s="768"/>
      <c r="I75" s="772"/>
      <c r="J75" s="770"/>
      <c r="K75" s="771"/>
      <c r="L75" s="768"/>
      <c r="M75" s="772"/>
      <c r="N75" s="770"/>
    </row>
    <row r="76" spans="1:14" s="217" customFormat="1" ht="18" customHeight="1">
      <c r="A76" s="753" t="s">
        <v>709</v>
      </c>
      <c r="B76" s="758" t="s">
        <v>686</v>
      </c>
      <c r="C76" s="767"/>
      <c r="D76" s="768"/>
      <c r="E76" s="772"/>
      <c r="F76" s="770"/>
      <c r="G76" s="771"/>
      <c r="H76" s="768"/>
      <c r="I76" s="772"/>
      <c r="J76" s="770"/>
      <c r="K76" s="771"/>
      <c r="L76" s="768"/>
      <c r="M76" s="772"/>
      <c r="N76" s="770"/>
    </row>
    <row r="77" spans="1:14" s="217" customFormat="1" ht="18" customHeight="1">
      <c r="A77" s="753" t="s">
        <v>710</v>
      </c>
      <c r="B77" s="758" t="s">
        <v>688</v>
      </c>
      <c r="C77" s="767"/>
      <c r="D77" s="768"/>
      <c r="E77" s="772"/>
      <c r="F77" s="770"/>
      <c r="G77" s="771"/>
      <c r="H77" s="768"/>
      <c r="I77" s="772"/>
      <c r="J77" s="770"/>
      <c r="K77" s="771"/>
      <c r="L77" s="768"/>
      <c r="M77" s="772"/>
      <c r="N77" s="770"/>
    </row>
    <row r="78" spans="1:14" s="217" customFormat="1" ht="18" customHeight="1">
      <c r="A78" s="753" t="s">
        <v>711</v>
      </c>
      <c r="B78" s="758" t="s">
        <v>690</v>
      </c>
      <c r="C78" s="767"/>
      <c r="D78" s="768"/>
      <c r="E78" s="772"/>
      <c r="F78" s="770"/>
      <c r="G78" s="771"/>
      <c r="H78" s="768"/>
      <c r="I78" s="772"/>
      <c r="J78" s="770"/>
      <c r="K78" s="771"/>
      <c r="L78" s="768"/>
      <c r="M78" s="772"/>
      <c r="N78" s="770"/>
    </row>
    <row r="79" spans="1:14" s="217" customFormat="1" ht="18" customHeight="1">
      <c r="A79" s="753" t="s">
        <v>712</v>
      </c>
      <c r="B79" s="754" t="s">
        <v>713</v>
      </c>
      <c r="C79" s="767"/>
      <c r="D79" s="768"/>
      <c r="E79" s="772"/>
      <c r="F79" s="770"/>
      <c r="G79" s="771"/>
      <c r="H79" s="768"/>
      <c r="I79" s="772"/>
      <c r="J79" s="770"/>
      <c r="K79" s="771"/>
      <c r="L79" s="768"/>
      <c r="M79" s="772"/>
      <c r="N79" s="770"/>
    </row>
    <row r="80" spans="1:14" s="217" customFormat="1" ht="18" customHeight="1">
      <c r="A80" s="753"/>
      <c r="B80" s="754" t="s">
        <v>647</v>
      </c>
      <c r="C80" s="767"/>
      <c r="D80" s="768"/>
      <c r="E80" s="768"/>
      <c r="F80" s="773"/>
      <c r="G80" s="771"/>
      <c r="H80" s="768"/>
      <c r="I80" s="768"/>
      <c r="J80" s="773"/>
      <c r="K80" s="771"/>
      <c r="L80" s="768"/>
      <c r="M80" s="768"/>
      <c r="N80" s="773"/>
    </row>
    <row r="81" spans="1:14" s="185" customFormat="1" ht="18" customHeight="1">
      <c r="A81" s="753" t="s">
        <v>714</v>
      </c>
      <c r="B81" s="754" t="s">
        <v>694</v>
      </c>
      <c r="C81" s="767"/>
      <c r="D81" s="768"/>
      <c r="E81" s="772"/>
      <c r="F81" s="770"/>
      <c r="G81" s="771"/>
      <c r="H81" s="768"/>
      <c r="I81" s="772"/>
      <c r="J81" s="770"/>
      <c r="K81" s="771"/>
      <c r="L81" s="768"/>
      <c r="M81" s="772"/>
      <c r="N81" s="770"/>
    </row>
    <row r="82" spans="1:14" s="261" customFormat="1" ht="18" customHeight="1">
      <c r="A82" s="753" t="s">
        <v>715</v>
      </c>
      <c r="B82" s="754" t="s">
        <v>646</v>
      </c>
      <c r="C82" s="767"/>
      <c r="D82" s="768"/>
      <c r="E82" s="772"/>
      <c r="F82" s="770"/>
      <c r="G82" s="771"/>
      <c r="H82" s="768"/>
      <c r="I82" s="772"/>
      <c r="J82" s="770"/>
      <c r="K82" s="771"/>
      <c r="L82" s="768"/>
      <c r="M82" s="772"/>
      <c r="N82" s="770"/>
    </row>
    <row r="83" spans="1:14" s="185" customFormat="1" ht="18" customHeight="1">
      <c r="A83" s="753"/>
      <c r="B83" s="754" t="s">
        <v>647</v>
      </c>
      <c r="C83" s="767"/>
      <c r="D83" s="768"/>
      <c r="E83" s="768"/>
      <c r="F83" s="773"/>
      <c r="G83" s="771"/>
      <c r="H83" s="768"/>
      <c r="I83" s="768"/>
      <c r="J83" s="773"/>
      <c r="K83" s="771"/>
      <c r="L83" s="768"/>
      <c r="M83" s="768"/>
      <c r="N83" s="773"/>
    </row>
    <row r="84" spans="1:14" s="185" customFormat="1" ht="18" customHeight="1">
      <c r="A84" s="753" t="s">
        <v>716</v>
      </c>
      <c r="B84" s="759" t="s">
        <v>1101</v>
      </c>
      <c r="C84" s="767"/>
      <c r="D84" s="768"/>
      <c r="E84" s="772"/>
      <c r="F84" s="770"/>
      <c r="G84" s="771"/>
      <c r="H84" s="768"/>
      <c r="I84" s="772"/>
      <c r="J84" s="770"/>
      <c r="K84" s="771"/>
      <c r="L84" s="768"/>
      <c r="M84" s="772"/>
      <c r="N84" s="770"/>
    </row>
    <row r="85" spans="1:14" s="261" customFormat="1" ht="18" customHeight="1">
      <c r="A85" s="753" t="s">
        <v>717</v>
      </c>
      <c r="B85" s="759" t="s">
        <v>649</v>
      </c>
      <c r="C85" s="767"/>
      <c r="D85" s="768"/>
      <c r="E85" s="772"/>
      <c r="F85" s="770"/>
      <c r="G85" s="771"/>
      <c r="H85" s="768"/>
      <c r="I85" s="772"/>
      <c r="J85" s="770"/>
      <c r="K85" s="771"/>
      <c r="L85" s="768"/>
      <c r="M85" s="772"/>
      <c r="N85" s="770"/>
    </row>
    <row r="86" spans="1:14" s="217" customFormat="1" ht="18" customHeight="1">
      <c r="A86" s="753"/>
      <c r="B86" s="754" t="s">
        <v>539</v>
      </c>
      <c r="C86" s="767"/>
      <c r="D86" s="768"/>
      <c r="E86" s="772"/>
      <c r="F86" s="770"/>
      <c r="G86" s="771"/>
      <c r="H86" s="768"/>
      <c r="I86" s="772"/>
      <c r="J86" s="770"/>
      <c r="K86" s="771"/>
      <c r="L86" s="768"/>
      <c r="M86" s="772"/>
      <c r="N86" s="770"/>
    </row>
    <row r="87" spans="1:14" s="217" customFormat="1" ht="18" customHeight="1">
      <c r="A87" s="753" t="s">
        <v>718</v>
      </c>
      <c r="B87" s="754" t="s">
        <v>671</v>
      </c>
      <c r="C87" s="767"/>
      <c r="D87" s="768"/>
      <c r="E87" s="772"/>
      <c r="F87" s="770"/>
      <c r="G87" s="771"/>
      <c r="H87" s="768"/>
      <c r="I87" s="772"/>
      <c r="J87" s="770"/>
      <c r="K87" s="771"/>
      <c r="L87" s="768"/>
      <c r="M87" s="772"/>
      <c r="N87" s="770"/>
    </row>
    <row r="88" spans="1:14" s="217" customFormat="1" ht="18" customHeight="1">
      <c r="A88" s="753" t="s">
        <v>719</v>
      </c>
      <c r="B88" s="754" t="s">
        <v>673</v>
      </c>
      <c r="C88" s="767"/>
      <c r="D88" s="768"/>
      <c r="E88" s="772"/>
      <c r="F88" s="770"/>
      <c r="G88" s="771"/>
      <c r="H88" s="768"/>
      <c r="I88" s="772"/>
      <c r="J88" s="770"/>
      <c r="K88" s="771"/>
      <c r="L88" s="768"/>
      <c r="M88" s="772"/>
      <c r="N88" s="770"/>
    </row>
    <row r="89" spans="1:14" s="217" customFormat="1" ht="18" customHeight="1">
      <c r="A89" s="753"/>
      <c r="B89" s="754" t="s">
        <v>652</v>
      </c>
      <c r="C89" s="767"/>
      <c r="D89" s="768"/>
      <c r="E89" s="768"/>
      <c r="F89" s="773"/>
      <c r="G89" s="771"/>
      <c r="H89" s="768"/>
      <c r="I89" s="768"/>
      <c r="J89" s="773"/>
      <c r="K89" s="771"/>
      <c r="L89" s="768"/>
      <c r="M89" s="768"/>
      <c r="N89" s="773"/>
    </row>
    <row r="90" spans="1:14" s="217" customFormat="1" ht="18" customHeight="1">
      <c r="A90" s="753" t="s">
        <v>720</v>
      </c>
      <c r="B90" s="754" t="s">
        <v>654</v>
      </c>
      <c r="C90" s="767"/>
      <c r="D90" s="768"/>
      <c r="E90" s="772"/>
      <c r="F90" s="770"/>
      <c r="G90" s="771"/>
      <c r="H90" s="768"/>
      <c r="I90" s="772"/>
      <c r="J90" s="770"/>
      <c r="K90" s="771"/>
      <c r="L90" s="768"/>
      <c r="M90" s="772"/>
      <c r="N90" s="770"/>
    </row>
    <row r="91" spans="1:14" s="217" customFormat="1">
      <c r="A91" s="753" t="s">
        <v>721</v>
      </c>
      <c r="B91" s="754" t="s">
        <v>656</v>
      </c>
      <c r="C91" s="767"/>
      <c r="D91" s="768"/>
      <c r="E91" s="772"/>
      <c r="F91" s="770"/>
      <c r="G91" s="771"/>
      <c r="H91" s="768"/>
      <c r="I91" s="772"/>
      <c r="J91" s="770"/>
      <c r="K91" s="771"/>
      <c r="L91" s="768"/>
      <c r="M91" s="772"/>
      <c r="N91" s="770"/>
    </row>
    <row r="92" spans="1:14" s="217" customFormat="1" ht="18" customHeight="1">
      <c r="A92" s="753"/>
      <c r="B92" s="754" t="s">
        <v>657</v>
      </c>
      <c r="C92" s="767"/>
      <c r="D92" s="768"/>
      <c r="E92" s="768"/>
      <c r="F92" s="773"/>
      <c r="G92" s="771"/>
      <c r="H92" s="768"/>
      <c r="I92" s="768"/>
      <c r="J92" s="773"/>
      <c r="K92" s="771"/>
      <c r="L92" s="768"/>
      <c r="M92" s="768"/>
      <c r="N92" s="773"/>
    </row>
    <row r="93" spans="1:14" s="217" customFormat="1" ht="18" customHeight="1">
      <c r="A93" s="753" t="s">
        <v>867</v>
      </c>
      <c r="B93" s="759" t="s">
        <v>1100</v>
      </c>
      <c r="C93" s="767"/>
      <c r="D93" s="768"/>
      <c r="E93" s="772"/>
      <c r="F93" s="770"/>
      <c r="G93" s="771"/>
      <c r="H93" s="768"/>
      <c r="I93" s="772"/>
      <c r="J93" s="770"/>
      <c r="K93" s="771"/>
      <c r="L93" s="768"/>
      <c r="M93" s="772"/>
      <c r="N93" s="770"/>
    </row>
    <row r="94" spans="1:14" s="217" customFormat="1" ht="18" customHeight="1">
      <c r="A94" s="753" t="s">
        <v>868</v>
      </c>
      <c r="B94" s="756" t="s">
        <v>1102</v>
      </c>
      <c r="C94" s="767"/>
      <c r="D94" s="768"/>
      <c r="E94" s="774"/>
      <c r="F94" s="775"/>
      <c r="G94" s="771"/>
      <c r="H94" s="768"/>
      <c r="I94" s="774"/>
      <c r="J94" s="775"/>
      <c r="K94" s="771"/>
      <c r="L94" s="768"/>
      <c r="M94" s="774"/>
      <c r="N94" s="775"/>
    </row>
    <row r="95" spans="1:14" s="217" customFormat="1" ht="18" customHeight="1">
      <c r="A95" s="753" t="s">
        <v>870</v>
      </c>
      <c r="B95" s="759" t="s">
        <v>649</v>
      </c>
      <c r="C95" s="767"/>
      <c r="D95" s="768"/>
      <c r="E95" s="774"/>
      <c r="F95" s="775"/>
      <c r="G95" s="771"/>
      <c r="H95" s="768"/>
      <c r="I95" s="774"/>
      <c r="J95" s="775"/>
      <c r="K95" s="771"/>
      <c r="L95" s="768"/>
      <c r="M95" s="774"/>
      <c r="N95" s="775"/>
    </row>
    <row r="96" spans="1:14" s="217" customFormat="1" ht="18" customHeight="1">
      <c r="A96" s="753" t="s">
        <v>871</v>
      </c>
      <c r="B96" s="756" t="s">
        <v>1103</v>
      </c>
      <c r="C96" s="767"/>
      <c r="D96" s="768"/>
      <c r="E96" s="774"/>
      <c r="F96" s="775"/>
      <c r="G96" s="771"/>
      <c r="H96" s="768"/>
      <c r="I96" s="774"/>
      <c r="J96" s="775"/>
      <c r="K96" s="771"/>
      <c r="L96" s="768"/>
      <c r="M96" s="774"/>
      <c r="N96" s="775"/>
    </row>
    <row r="97" spans="1:14" s="217" customFormat="1" ht="18" customHeight="1">
      <c r="A97" s="753"/>
      <c r="B97" s="754" t="s">
        <v>539</v>
      </c>
      <c r="C97" s="767"/>
      <c r="D97" s="768"/>
      <c r="E97" s="774"/>
      <c r="F97" s="775"/>
      <c r="G97" s="771"/>
      <c r="H97" s="768"/>
      <c r="I97" s="774"/>
      <c r="J97" s="775"/>
      <c r="K97" s="771"/>
      <c r="L97" s="768"/>
      <c r="M97" s="774"/>
      <c r="N97" s="775"/>
    </row>
    <row r="98" spans="1:14" s="217" customFormat="1" ht="18" customHeight="1">
      <c r="A98" s="753" t="s">
        <v>722</v>
      </c>
      <c r="B98" s="754" t="s">
        <v>723</v>
      </c>
      <c r="C98" s="767"/>
      <c r="D98" s="768"/>
      <c r="E98" s="772"/>
      <c r="F98" s="770"/>
      <c r="G98" s="771"/>
      <c r="H98" s="768"/>
      <c r="I98" s="772"/>
      <c r="J98" s="770"/>
      <c r="K98" s="771"/>
      <c r="L98" s="768"/>
      <c r="M98" s="772"/>
      <c r="N98" s="770"/>
    </row>
    <row r="99" spans="1:14" s="217" customFormat="1" ht="18" customHeight="1">
      <c r="A99" s="753" t="s">
        <v>724</v>
      </c>
      <c r="B99" s="758" t="s">
        <v>688</v>
      </c>
      <c r="C99" s="767"/>
      <c r="D99" s="768"/>
      <c r="E99" s="772"/>
      <c r="F99" s="770"/>
      <c r="G99" s="771"/>
      <c r="H99" s="768"/>
      <c r="I99" s="772"/>
      <c r="J99" s="770"/>
      <c r="K99" s="771"/>
      <c r="L99" s="768"/>
      <c r="M99" s="772"/>
      <c r="N99" s="770"/>
    </row>
    <row r="100" spans="1:14" s="261" customFormat="1" ht="18" customHeight="1">
      <c r="A100" s="753" t="s">
        <v>725</v>
      </c>
      <c r="B100" s="758" t="s">
        <v>690</v>
      </c>
      <c r="C100" s="767"/>
      <c r="D100" s="768"/>
      <c r="E100" s="772"/>
      <c r="F100" s="770"/>
      <c r="G100" s="771"/>
      <c r="H100" s="768"/>
      <c r="I100" s="772"/>
      <c r="J100" s="770"/>
      <c r="K100" s="771"/>
      <c r="L100" s="768"/>
      <c r="M100" s="772"/>
      <c r="N100" s="770"/>
    </row>
    <row r="101" spans="1:14" s="217" customFormat="1" ht="18" customHeight="1">
      <c r="A101" s="753" t="s">
        <v>726</v>
      </c>
      <c r="B101" s="754" t="s">
        <v>727</v>
      </c>
      <c r="C101" s="767"/>
      <c r="D101" s="768"/>
      <c r="E101" s="772"/>
      <c r="F101" s="770"/>
      <c r="G101" s="771"/>
      <c r="H101" s="768"/>
      <c r="I101" s="772"/>
      <c r="J101" s="770"/>
      <c r="K101" s="771"/>
      <c r="L101" s="768"/>
      <c r="M101" s="772"/>
      <c r="N101" s="770"/>
    </row>
    <row r="102" spans="1:14" s="217" customFormat="1" ht="18" customHeight="1">
      <c r="A102" s="753"/>
      <c r="B102" s="754" t="s">
        <v>647</v>
      </c>
      <c r="C102" s="767"/>
      <c r="D102" s="768"/>
      <c r="E102" s="768"/>
      <c r="F102" s="773"/>
      <c r="G102" s="771"/>
      <c r="H102" s="768"/>
      <c r="I102" s="768"/>
      <c r="J102" s="773"/>
      <c r="K102" s="771"/>
      <c r="L102" s="768"/>
      <c r="M102" s="768"/>
      <c r="N102" s="773"/>
    </row>
    <row r="103" spans="1:14" s="261" customFormat="1" ht="18" customHeight="1">
      <c r="A103" s="753" t="s">
        <v>728</v>
      </c>
      <c r="B103" s="754" t="s">
        <v>694</v>
      </c>
      <c r="C103" s="767"/>
      <c r="D103" s="768"/>
      <c r="E103" s="772"/>
      <c r="F103" s="770"/>
      <c r="G103" s="771"/>
      <c r="H103" s="768"/>
      <c r="I103" s="772"/>
      <c r="J103" s="770"/>
      <c r="K103" s="771"/>
      <c r="L103" s="768"/>
      <c r="M103" s="772"/>
      <c r="N103" s="770"/>
    </row>
    <row r="104" spans="1:14" s="217" customFormat="1" ht="18" customHeight="1">
      <c r="A104" s="753" t="s">
        <v>729</v>
      </c>
      <c r="B104" s="754" t="s">
        <v>646</v>
      </c>
      <c r="C104" s="767"/>
      <c r="D104" s="768"/>
      <c r="E104" s="772"/>
      <c r="F104" s="770"/>
      <c r="G104" s="771"/>
      <c r="H104" s="768"/>
      <c r="I104" s="772"/>
      <c r="J104" s="770"/>
      <c r="K104" s="771"/>
      <c r="L104" s="768"/>
      <c r="M104" s="772"/>
      <c r="N104" s="770"/>
    </row>
    <row r="105" spans="1:14" s="217" customFormat="1" ht="18" customHeight="1">
      <c r="A105" s="753"/>
      <c r="B105" s="754" t="s">
        <v>647</v>
      </c>
      <c r="C105" s="767"/>
      <c r="D105" s="768"/>
      <c r="E105" s="768"/>
      <c r="F105" s="773"/>
      <c r="G105" s="771"/>
      <c r="H105" s="768"/>
      <c r="I105" s="768"/>
      <c r="J105" s="773"/>
      <c r="K105" s="771"/>
      <c r="L105" s="768"/>
      <c r="M105" s="768"/>
      <c r="N105" s="773"/>
    </row>
    <row r="106" spans="1:14" s="217" customFormat="1" ht="18" customHeight="1">
      <c r="A106" s="753" t="s">
        <v>730</v>
      </c>
      <c r="B106" s="759" t="s">
        <v>648</v>
      </c>
      <c r="C106" s="767"/>
      <c r="D106" s="768"/>
      <c r="E106" s="772"/>
      <c r="F106" s="770"/>
      <c r="G106" s="771"/>
      <c r="H106" s="768"/>
      <c r="I106" s="772"/>
      <c r="J106" s="770"/>
      <c r="K106" s="771"/>
      <c r="L106" s="768"/>
      <c r="M106" s="772"/>
      <c r="N106" s="770"/>
    </row>
    <row r="107" spans="1:14" s="217" customFormat="1" ht="18" customHeight="1">
      <c r="A107" s="753" t="s">
        <v>731</v>
      </c>
      <c r="B107" s="759" t="s">
        <v>649</v>
      </c>
      <c r="C107" s="767"/>
      <c r="D107" s="768"/>
      <c r="E107" s="772"/>
      <c r="F107" s="770"/>
      <c r="G107" s="771"/>
      <c r="H107" s="768"/>
      <c r="I107" s="772"/>
      <c r="J107" s="770"/>
      <c r="K107" s="771"/>
      <c r="L107" s="768"/>
      <c r="M107" s="772"/>
      <c r="N107" s="770"/>
    </row>
    <row r="108" spans="1:14" s="217" customFormat="1" ht="18" customHeight="1">
      <c r="A108" s="753"/>
      <c r="B108" s="754" t="s">
        <v>539</v>
      </c>
      <c r="C108" s="767"/>
      <c r="D108" s="768"/>
      <c r="E108" s="772"/>
      <c r="F108" s="770"/>
      <c r="G108" s="771"/>
      <c r="H108" s="768"/>
      <c r="I108" s="772"/>
      <c r="J108" s="770"/>
      <c r="K108" s="771"/>
      <c r="L108" s="768"/>
      <c r="M108" s="772"/>
      <c r="N108" s="770"/>
    </row>
    <row r="109" spans="1:14" s="217" customFormat="1" ht="18" customHeight="1">
      <c r="A109" s="753" t="s">
        <v>733</v>
      </c>
      <c r="B109" s="754" t="s">
        <v>671</v>
      </c>
      <c r="C109" s="767"/>
      <c r="D109" s="768"/>
      <c r="E109" s="772"/>
      <c r="F109" s="770"/>
      <c r="G109" s="771"/>
      <c r="H109" s="768"/>
      <c r="I109" s="772"/>
      <c r="J109" s="770"/>
      <c r="K109" s="771"/>
      <c r="L109" s="768"/>
      <c r="M109" s="772"/>
      <c r="N109" s="770"/>
    </row>
    <row r="110" spans="1:14" s="217" customFormat="1" ht="18" customHeight="1">
      <c r="A110" s="753" t="s">
        <v>734</v>
      </c>
      <c r="B110" s="754" t="s">
        <v>673</v>
      </c>
      <c r="C110" s="767"/>
      <c r="D110" s="768"/>
      <c r="E110" s="772"/>
      <c r="F110" s="770"/>
      <c r="G110" s="771"/>
      <c r="H110" s="768"/>
      <c r="I110" s="772"/>
      <c r="J110" s="770"/>
      <c r="K110" s="771"/>
      <c r="L110" s="768"/>
      <c r="M110" s="772"/>
      <c r="N110" s="770"/>
    </row>
    <row r="111" spans="1:14" s="217" customFormat="1" ht="18" customHeight="1">
      <c r="A111" s="753"/>
      <c r="B111" s="754" t="s">
        <v>652</v>
      </c>
      <c r="C111" s="767"/>
      <c r="D111" s="768"/>
      <c r="E111" s="768"/>
      <c r="F111" s="773"/>
      <c r="G111" s="771"/>
      <c r="H111" s="768"/>
      <c r="I111" s="768"/>
      <c r="J111" s="773"/>
      <c r="K111" s="771"/>
      <c r="L111" s="768"/>
      <c r="M111" s="768"/>
      <c r="N111" s="773"/>
    </row>
    <row r="112" spans="1:14" s="217" customFormat="1" ht="18" customHeight="1">
      <c r="A112" s="753" t="s">
        <v>735</v>
      </c>
      <c r="B112" s="754" t="s">
        <v>654</v>
      </c>
      <c r="C112" s="767"/>
      <c r="D112" s="768"/>
      <c r="E112" s="772"/>
      <c r="F112" s="770"/>
      <c r="G112" s="771"/>
      <c r="H112" s="768"/>
      <c r="I112" s="772"/>
      <c r="J112" s="770"/>
      <c r="K112" s="771"/>
      <c r="L112" s="768"/>
      <c r="M112" s="772"/>
      <c r="N112" s="770"/>
    </row>
    <row r="113" spans="1:14" s="217" customFormat="1" ht="18" customHeight="1">
      <c r="A113" s="753" t="s">
        <v>736</v>
      </c>
      <c r="B113" s="754" t="s">
        <v>656</v>
      </c>
      <c r="C113" s="767"/>
      <c r="D113" s="768"/>
      <c r="E113" s="772"/>
      <c r="F113" s="770"/>
      <c r="G113" s="771"/>
      <c r="H113" s="768"/>
      <c r="I113" s="772"/>
      <c r="J113" s="770"/>
      <c r="K113" s="771"/>
      <c r="L113" s="768"/>
      <c r="M113" s="772"/>
      <c r="N113" s="770"/>
    </row>
    <row r="114" spans="1:14" s="217" customFormat="1" ht="18" customHeight="1">
      <c r="A114" s="753"/>
      <c r="B114" s="754" t="s">
        <v>657</v>
      </c>
      <c r="C114" s="767"/>
      <c r="D114" s="768"/>
      <c r="E114" s="768"/>
      <c r="F114" s="773"/>
      <c r="G114" s="771"/>
      <c r="H114" s="768"/>
      <c r="I114" s="768"/>
      <c r="J114" s="773"/>
      <c r="K114" s="771"/>
      <c r="L114" s="768"/>
      <c r="M114" s="768"/>
      <c r="N114" s="773"/>
    </row>
    <row r="115" spans="1:14" s="217" customFormat="1" ht="18" customHeight="1">
      <c r="A115" s="753" t="s">
        <v>737</v>
      </c>
      <c r="B115" s="759" t="s">
        <v>1100</v>
      </c>
      <c r="C115" s="767"/>
      <c r="D115" s="768"/>
      <c r="E115" s="774"/>
      <c r="F115" s="775"/>
      <c r="G115" s="771"/>
      <c r="H115" s="768"/>
      <c r="I115" s="774"/>
      <c r="J115" s="775"/>
      <c r="K115" s="771"/>
      <c r="L115" s="768"/>
      <c r="M115" s="774"/>
      <c r="N115" s="775"/>
    </row>
    <row r="116" spans="1:14" s="217" customFormat="1" ht="18" customHeight="1">
      <c r="A116" s="753" t="s">
        <v>738</v>
      </c>
      <c r="B116" s="756" t="s">
        <v>1104</v>
      </c>
      <c r="C116" s="767"/>
      <c r="D116" s="768"/>
      <c r="E116" s="774"/>
      <c r="F116" s="775"/>
      <c r="G116" s="771"/>
      <c r="H116" s="768"/>
      <c r="I116" s="774"/>
      <c r="J116" s="775"/>
      <c r="K116" s="771"/>
      <c r="L116" s="768"/>
      <c r="M116" s="774"/>
      <c r="N116" s="775"/>
    </row>
    <row r="117" spans="1:14" s="217" customFormat="1" ht="18" customHeight="1">
      <c r="A117" s="753" t="s">
        <v>739</v>
      </c>
      <c r="B117" s="759" t="s">
        <v>649</v>
      </c>
      <c r="C117" s="767"/>
      <c r="D117" s="768"/>
      <c r="E117" s="774"/>
      <c r="F117" s="775"/>
      <c r="G117" s="771"/>
      <c r="H117" s="768"/>
      <c r="I117" s="774"/>
      <c r="J117" s="775"/>
      <c r="K117" s="771"/>
      <c r="L117" s="768"/>
      <c r="M117" s="774"/>
      <c r="N117" s="775"/>
    </row>
    <row r="118" spans="1:14" s="217" customFormat="1" ht="18" customHeight="1">
      <c r="A118" s="753" t="s">
        <v>740</v>
      </c>
      <c r="B118" s="756" t="s">
        <v>1105</v>
      </c>
      <c r="C118" s="767"/>
      <c r="D118" s="768"/>
      <c r="E118" s="774"/>
      <c r="F118" s="775"/>
      <c r="G118" s="771"/>
      <c r="H118" s="768"/>
      <c r="I118" s="774"/>
      <c r="J118" s="775"/>
      <c r="K118" s="771"/>
      <c r="L118" s="768"/>
      <c r="M118" s="774"/>
      <c r="N118" s="775"/>
    </row>
    <row r="119" spans="1:14" s="217" customFormat="1" ht="18" customHeight="1">
      <c r="A119" s="753"/>
      <c r="B119" s="754" t="s">
        <v>539</v>
      </c>
      <c r="C119" s="767"/>
      <c r="D119" s="768"/>
      <c r="E119" s="772"/>
      <c r="F119" s="770"/>
      <c r="G119" s="771"/>
      <c r="H119" s="768"/>
      <c r="I119" s="772"/>
      <c r="J119" s="770"/>
      <c r="K119" s="771"/>
      <c r="L119" s="768"/>
      <c r="M119" s="772"/>
      <c r="N119" s="770"/>
    </row>
    <row r="120" spans="1:14" s="217" customFormat="1" ht="18" customHeight="1">
      <c r="A120" s="753" t="s">
        <v>743</v>
      </c>
      <c r="B120" s="754" t="s">
        <v>744</v>
      </c>
      <c r="C120" s="776"/>
      <c r="D120" s="774"/>
      <c r="E120" s="772"/>
      <c r="F120" s="770"/>
      <c r="G120" s="777"/>
      <c r="H120" s="774"/>
      <c r="I120" s="772"/>
      <c r="J120" s="770"/>
      <c r="K120" s="777"/>
      <c r="L120" s="774"/>
      <c r="M120" s="772"/>
      <c r="N120" s="770"/>
    </row>
    <row r="121" spans="1:14" s="217" customFormat="1" ht="18" customHeight="1">
      <c r="A121" s="753" t="s">
        <v>745</v>
      </c>
      <c r="B121" s="758" t="s">
        <v>690</v>
      </c>
      <c r="C121" s="776"/>
      <c r="D121" s="774"/>
      <c r="E121" s="768"/>
      <c r="F121" s="770"/>
      <c r="G121" s="777"/>
      <c r="H121" s="774"/>
      <c r="I121" s="768"/>
      <c r="J121" s="770"/>
      <c r="K121" s="777"/>
      <c r="L121" s="774"/>
      <c r="M121" s="768"/>
      <c r="N121" s="770"/>
    </row>
    <row r="122" spans="1:14" s="217" customFormat="1" ht="18" customHeight="1">
      <c r="A122" s="753" t="s">
        <v>746</v>
      </c>
      <c r="B122" s="754" t="s">
        <v>747</v>
      </c>
      <c r="C122" s="776"/>
      <c r="D122" s="774"/>
      <c r="E122" s="772"/>
      <c r="F122" s="770"/>
      <c r="G122" s="777"/>
      <c r="H122" s="774"/>
      <c r="I122" s="772"/>
      <c r="J122" s="770"/>
      <c r="K122" s="777"/>
      <c r="L122" s="774"/>
      <c r="M122" s="772"/>
      <c r="N122" s="770"/>
    </row>
    <row r="123" spans="1:14" s="217" customFormat="1" ht="18" customHeight="1">
      <c r="A123" s="753"/>
      <c r="B123" s="754" t="s">
        <v>647</v>
      </c>
      <c r="C123" s="767"/>
      <c r="D123" s="768"/>
      <c r="E123" s="768"/>
      <c r="F123" s="773"/>
      <c r="G123" s="771"/>
      <c r="H123" s="768"/>
      <c r="I123" s="768"/>
      <c r="J123" s="773"/>
      <c r="K123" s="771"/>
      <c r="L123" s="768"/>
      <c r="M123" s="768"/>
      <c r="N123" s="773"/>
    </row>
    <row r="124" spans="1:14" s="217" customFormat="1" ht="18" customHeight="1">
      <c r="A124" s="753" t="s">
        <v>748</v>
      </c>
      <c r="B124" s="754" t="s">
        <v>694</v>
      </c>
      <c r="C124" s="776"/>
      <c r="D124" s="774"/>
      <c r="E124" s="772"/>
      <c r="F124" s="770"/>
      <c r="G124" s="777"/>
      <c r="H124" s="774"/>
      <c r="I124" s="772"/>
      <c r="J124" s="770"/>
      <c r="K124" s="777"/>
      <c r="L124" s="774"/>
      <c r="M124" s="772"/>
      <c r="N124" s="770"/>
    </row>
    <row r="125" spans="1:14" s="217" customFormat="1" ht="18" customHeight="1">
      <c r="A125" s="753" t="s">
        <v>749</v>
      </c>
      <c r="B125" s="754" t="s">
        <v>646</v>
      </c>
      <c r="C125" s="776"/>
      <c r="D125" s="774"/>
      <c r="E125" s="772"/>
      <c r="F125" s="770"/>
      <c r="G125" s="777"/>
      <c r="H125" s="774"/>
      <c r="I125" s="772"/>
      <c r="J125" s="770"/>
      <c r="K125" s="777"/>
      <c r="L125" s="774"/>
      <c r="M125" s="772"/>
      <c r="N125" s="770"/>
    </row>
    <row r="126" spans="1:14" s="217" customFormat="1" ht="18" customHeight="1">
      <c r="A126" s="753"/>
      <c r="B126" s="754" t="s">
        <v>647</v>
      </c>
      <c r="C126" s="767"/>
      <c r="D126" s="768"/>
      <c r="E126" s="768"/>
      <c r="F126" s="773"/>
      <c r="G126" s="771"/>
      <c r="H126" s="768"/>
      <c r="I126" s="768"/>
      <c r="J126" s="773"/>
      <c r="K126" s="771"/>
      <c r="L126" s="768"/>
      <c r="M126" s="768"/>
      <c r="N126" s="773"/>
    </row>
    <row r="127" spans="1:14" s="217" customFormat="1" ht="18" customHeight="1">
      <c r="A127" s="753" t="s">
        <v>750</v>
      </c>
      <c r="B127" s="759" t="s">
        <v>648</v>
      </c>
      <c r="C127" s="776"/>
      <c r="D127" s="774"/>
      <c r="E127" s="772"/>
      <c r="F127" s="770"/>
      <c r="G127" s="777"/>
      <c r="H127" s="774"/>
      <c r="I127" s="772"/>
      <c r="J127" s="770"/>
      <c r="K127" s="777"/>
      <c r="L127" s="774"/>
      <c r="M127" s="772"/>
      <c r="N127" s="770"/>
    </row>
    <row r="128" spans="1:14" s="217" customFormat="1" ht="18" customHeight="1">
      <c r="A128" s="753" t="s">
        <v>751</v>
      </c>
      <c r="B128" s="759" t="s">
        <v>649</v>
      </c>
      <c r="C128" s="776"/>
      <c r="D128" s="774"/>
      <c r="E128" s="772"/>
      <c r="F128" s="770"/>
      <c r="G128" s="777"/>
      <c r="H128" s="774"/>
      <c r="I128" s="772"/>
      <c r="J128" s="770"/>
      <c r="K128" s="777"/>
      <c r="L128" s="774"/>
      <c r="M128" s="772"/>
      <c r="N128" s="770"/>
    </row>
    <row r="129" spans="1:14" s="217" customFormat="1" ht="18" customHeight="1">
      <c r="A129" s="753" t="s">
        <v>948</v>
      </c>
      <c r="B129" s="754" t="s">
        <v>539</v>
      </c>
      <c r="C129" s="776"/>
      <c r="D129" s="774"/>
      <c r="E129" s="772"/>
      <c r="F129" s="770"/>
      <c r="G129" s="777"/>
      <c r="H129" s="774"/>
      <c r="I129" s="772"/>
      <c r="J129" s="770"/>
      <c r="K129" s="777"/>
      <c r="L129" s="774"/>
      <c r="M129" s="772"/>
      <c r="N129" s="770"/>
    </row>
    <row r="130" spans="1:14" s="217" customFormat="1" ht="18" customHeight="1">
      <c r="A130" s="753" t="s">
        <v>752</v>
      </c>
      <c r="B130" s="754" t="s">
        <v>671</v>
      </c>
      <c r="C130" s="776"/>
      <c r="D130" s="774"/>
      <c r="E130" s="772"/>
      <c r="F130" s="770"/>
      <c r="G130" s="777"/>
      <c r="H130" s="774"/>
      <c r="I130" s="772"/>
      <c r="J130" s="770"/>
      <c r="K130" s="777"/>
      <c r="L130" s="774"/>
      <c r="M130" s="772"/>
      <c r="N130" s="770"/>
    </row>
    <row r="131" spans="1:14" s="217" customFormat="1" ht="18" customHeight="1">
      <c r="A131" s="753" t="s">
        <v>753</v>
      </c>
      <c r="B131" s="754" t="s">
        <v>673</v>
      </c>
      <c r="C131" s="776"/>
      <c r="D131" s="774"/>
      <c r="E131" s="772"/>
      <c r="F131" s="770"/>
      <c r="G131" s="777"/>
      <c r="H131" s="774"/>
      <c r="I131" s="772"/>
      <c r="J131" s="770"/>
      <c r="K131" s="777"/>
      <c r="L131" s="774"/>
      <c r="M131" s="772"/>
      <c r="N131" s="770"/>
    </row>
    <row r="132" spans="1:14" s="217" customFormat="1" ht="18" customHeight="1">
      <c r="A132" s="753"/>
      <c r="B132" s="754" t="s">
        <v>652</v>
      </c>
      <c r="C132" s="767"/>
      <c r="D132" s="768"/>
      <c r="E132" s="768"/>
      <c r="F132" s="773"/>
      <c r="G132" s="771"/>
      <c r="H132" s="768"/>
      <c r="I132" s="768"/>
      <c r="J132" s="773"/>
      <c r="K132" s="771"/>
      <c r="L132" s="768"/>
      <c r="M132" s="768"/>
      <c r="N132" s="773"/>
    </row>
    <row r="133" spans="1:14" s="261" customFormat="1" ht="18" customHeight="1">
      <c r="A133" s="753" t="s">
        <v>754</v>
      </c>
      <c r="B133" s="754" t="s">
        <v>654</v>
      </c>
      <c r="C133" s="776"/>
      <c r="D133" s="774"/>
      <c r="E133" s="772"/>
      <c r="F133" s="770"/>
      <c r="G133" s="777"/>
      <c r="H133" s="774"/>
      <c r="I133" s="772"/>
      <c r="J133" s="770"/>
      <c r="K133" s="777"/>
      <c r="L133" s="774"/>
      <c r="M133" s="772"/>
      <c r="N133" s="770"/>
    </row>
    <row r="134" spans="1:14" s="217" customFormat="1" ht="18" customHeight="1">
      <c r="A134" s="753" t="s">
        <v>755</v>
      </c>
      <c r="B134" s="754" t="s">
        <v>656</v>
      </c>
      <c r="C134" s="776"/>
      <c r="D134" s="774"/>
      <c r="E134" s="772"/>
      <c r="F134" s="770"/>
      <c r="G134" s="777"/>
      <c r="H134" s="774"/>
      <c r="I134" s="772"/>
      <c r="J134" s="770"/>
      <c r="K134" s="777"/>
      <c r="L134" s="774"/>
      <c r="M134" s="772"/>
      <c r="N134" s="770"/>
    </row>
    <row r="135" spans="1:14" s="217" customFormat="1" ht="18" customHeight="1">
      <c r="A135" s="753"/>
      <c r="B135" s="754" t="s">
        <v>657</v>
      </c>
      <c r="C135" s="767"/>
      <c r="D135" s="768"/>
      <c r="E135" s="768"/>
      <c r="F135" s="773"/>
      <c r="G135" s="771"/>
      <c r="H135" s="768"/>
      <c r="I135" s="768"/>
      <c r="J135" s="773"/>
      <c r="K135" s="771"/>
      <c r="L135" s="768"/>
      <c r="M135" s="768"/>
      <c r="N135" s="773"/>
    </row>
    <row r="136" spans="1:14" s="261" customFormat="1" ht="18" customHeight="1">
      <c r="A136" s="753" t="s">
        <v>756</v>
      </c>
      <c r="B136" s="759" t="s">
        <v>1100</v>
      </c>
      <c r="C136" s="776"/>
      <c r="D136" s="774"/>
      <c r="E136" s="772"/>
      <c r="F136" s="770"/>
      <c r="G136" s="777"/>
      <c r="H136" s="774"/>
      <c r="I136" s="772"/>
      <c r="J136" s="770"/>
      <c r="K136" s="777"/>
      <c r="L136" s="774"/>
      <c r="M136" s="772"/>
      <c r="N136" s="770"/>
    </row>
    <row r="137" spans="1:14" s="217" customFormat="1" ht="18" customHeight="1">
      <c r="A137" s="753" t="s">
        <v>757</v>
      </c>
      <c r="B137" s="756" t="s">
        <v>1106</v>
      </c>
      <c r="C137" s="776"/>
      <c r="D137" s="774"/>
      <c r="E137" s="772"/>
      <c r="F137" s="770"/>
      <c r="G137" s="777"/>
      <c r="H137" s="774"/>
      <c r="I137" s="772"/>
      <c r="J137" s="770"/>
      <c r="K137" s="777"/>
      <c r="L137" s="774"/>
      <c r="M137" s="772"/>
      <c r="N137" s="770"/>
    </row>
    <row r="138" spans="1:14" s="217" customFormat="1" ht="18" customHeight="1">
      <c r="A138" s="753" t="s">
        <v>759</v>
      </c>
      <c r="B138" s="759" t="s">
        <v>649</v>
      </c>
      <c r="C138" s="776"/>
      <c r="D138" s="774"/>
      <c r="E138" s="772"/>
      <c r="F138" s="770"/>
      <c r="G138" s="777"/>
      <c r="H138" s="774"/>
      <c r="I138" s="772"/>
      <c r="J138" s="770"/>
      <c r="K138" s="777"/>
      <c r="L138" s="774"/>
      <c r="M138" s="772"/>
      <c r="N138" s="770"/>
    </row>
    <row r="139" spans="1:14" s="217" customFormat="1" ht="18" customHeight="1">
      <c r="A139" s="753" t="s">
        <v>760</v>
      </c>
      <c r="B139" s="756" t="s">
        <v>1105</v>
      </c>
      <c r="C139" s="776"/>
      <c r="D139" s="774"/>
      <c r="E139" s="772"/>
      <c r="F139" s="770"/>
      <c r="G139" s="777"/>
      <c r="H139" s="774"/>
      <c r="I139" s="772"/>
      <c r="J139" s="770"/>
      <c r="K139" s="777"/>
      <c r="L139" s="774"/>
      <c r="M139" s="772"/>
      <c r="N139" s="770"/>
    </row>
    <row r="140" spans="1:14" s="217" customFormat="1" ht="18" customHeight="1" thickBot="1">
      <c r="A140" s="760"/>
      <c r="B140" s="761" t="s">
        <v>657</v>
      </c>
      <c r="C140" s="778"/>
      <c r="D140" s="779"/>
      <c r="E140" s="780"/>
      <c r="F140" s="781"/>
      <c r="G140" s="782"/>
      <c r="H140" s="779"/>
      <c r="I140" s="780"/>
      <c r="J140" s="781"/>
      <c r="K140" s="782"/>
      <c r="L140" s="779"/>
      <c r="M140" s="780"/>
      <c r="N140" s="781"/>
    </row>
    <row r="141" spans="1:14" s="217" customFormat="1" ht="18" customHeight="1">
      <c r="A141" s="256" t="s">
        <v>859</v>
      </c>
      <c r="B141" s="257" t="s">
        <v>846</v>
      </c>
      <c r="C141" s="258"/>
      <c r="D141" s="259"/>
      <c r="E141" s="268"/>
      <c r="F141" s="254"/>
      <c r="G141" s="260"/>
      <c r="H141" s="259"/>
      <c r="I141" s="268"/>
      <c r="J141" s="254"/>
      <c r="K141" s="260"/>
      <c r="L141" s="259"/>
      <c r="M141" s="268"/>
      <c r="N141" s="254"/>
    </row>
    <row r="142" spans="1:14" s="217" customFormat="1" ht="31.5">
      <c r="A142" s="256" t="s">
        <v>860</v>
      </c>
      <c r="B142" s="257" t="s">
        <v>847</v>
      </c>
      <c r="C142" s="258"/>
      <c r="D142" s="259"/>
      <c r="E142" s="268"/>
      <c r="F142" s="254"/>
      <c r="G142" s="260"/>
      <c r="H142" s="259"/>
      <c r="I142" s="268"/>
      <c r="J142" s="254"/>
      <c r="K142" s="260"/>
      <c r="L142" s="259"/>
      <c r="M142" s="268"/>
      <c r="N142" s="254"/>
    </row>
    <row r="143" spans="1:14" s="217" customFormat="1" ht="18" customHeight="1">
      <c r="A143" s="256" t="s">
        <v>861</v>
      </c>
      <c r="B143" s="257" t="s">
        <v>848</v>
      </c>
      <c r="C143" s="258"/>
      <c r="D143" s="259"/>
      <c r="E143" s="268"/>
      <c r="F143" s="254"/>
      <c r="G143" s="260"/>
      <c r="H143" s="259"/>
      <c r="I143" s="268"/>
      <c r="J143" s="254"/>
      <c r="K143" s="260"/>
      <c r="L143" s="259"/>
      <c r="M143" s="268"/>
      <c r="N143" s="254"/>
    </row>
    <row r="144" spans="1:14" s="217" customFormat="1" ht="18" customHeight="1">
      <c r="A144" s="256" t="s">
        <v>862</v>
      </c>
      <c r="B144" s="257" t="s">
        <v>851</v>
      </c>
      <c r="C144" s="258"/>
      <c r="D144" s="259"/>
      <c r="E144" s="268"/>
      <c r="F144" s="254"/>
      <c r="G144" s="260"/>
      <c r="H144" s="259"/>
      <c r="I144" s="268"/>
      <c r="J144" s="254"/>
      <c r="K144" s="260"/>
      <c r="L144" s="259"/>
      <c r="M144" s="268"/>
      <c r="N144" s="254"/>
    </row>
    <row r="145" spans="1:14" s="217" customFormat="1" ht="18" customHeight="1">
      <c r="A145" s="256" t="s">
        <v>863</v>
      </c>
      <c r="B145" s="257" t="s">
        <v>852</v>
      </c>
      <c r="C145" s="258"/>
      <c r="D145" s="259"/>
      <c r="E145" s="268"/>
      <c r="F145" s="254"/>
      <c r="G145" s="260"/>
      <c r="H145" s="259"/>
      <c r="I145" s="268"/>
      <c r="J145" s="254"/>
      <c r="K145" s="260"/>
      <c r="L145" s="259"/>
      <c r="M145" s="268"/>
      <c r="N145" s="254"/>
    </row>
    <row r="146" spans="1:14" s="217" customFormat="1" ht="18" customHeight="1">
      <c r="A146" s="256" t="s">
        <v>864</v>
      </c>
      <c r="B146" s="257" t="s">
        <v>849</v>
      </c>
      <c r="C146" s="258"/>
      <c r="D146" s="259"/>
      <c r="E146" s="268"/>
      <c r="F146" s="254"/>
      <c r="G146" s="260"/>
      <c r="H146" s="259"/>
      <c r="I146" s="268"/>
      <c r="J146" s="254"/>
      <c r="K146" s="260"/>
      <c r="L146" s="259"/>
      <c r="M146" s="268"/>
      <c r="N146" s="254"/>
    </row>
    <row r="147" spans="1:14" s="217" customFormat="1" ht="18" customHeight="1">
      <c r="A147" s="256" t="s">
        <v>865</v>
      </c>
      <c r="B147" s="257" t="s">
        <v>844</v>
      </c>
      <c r="C147" s="258"/>
      <c r="D147" s="259"/>
      <c r="E147" s="268"/>
      <c r="F147" s="254"/>
      <c r="G147" s="260"/>
      <c r="H147" s="259"/>
      <c r="I147" s="268"/>
      <c r="J147" s="254"/>
      <c r="K147" s="260"/>
      <c r="L147" s="259"/>
      <c r="M147" s="268"/>
      <c r="N147" s="254"/>
    </row>
    <row r="148" spans="1:14" s="217" customFormat="1" ht="18" customHeight="1">
      <c r="A148" s="256" t="s">
        <v>866</v>
      </c>
      <c r="B148" s="257" t="s">
        <v>841</v>
      </c>
      <c r="C148" s="258"/>
      <c r="D148" s="259"/>
      <c r="E148" s="268"/>
      <c r="F148" s="254"/>
      <c r="G148" s="260"/>
      <c r="H148" s="259"/>
      <c r="I148" s="268"/>
      <c r="J148" s="254"/>
      <c r="K148" s="260"/>
      <c r="L148" s="259"/>
      <c r="M148" s="268"/>
      <c r="N148" s="254"/>
    </row>
    <row r="149" spans="1:14" s="217" customFormat="1" ht="18" customHeight="1">
      <c r="A149" s="273" t="s">
        <v>718</v>
      </c>
      <c r="B149" s="274" t="s">
        <v>671</v>
      </c>
      <c r="C149" s="258"/>
      <c r="D149" s="259"/>
      <c r="E149" s="268"/>
      <c r="F149" s="254"/>
      <c r="G149" s="260"/>
      <c r="H149" s="259"/>
      <c r="I149" s="268"/>
      <c r="J149" s="254"/>
      <c r="K149" s="260"/>
      <c r="L149" s="259"/>
      <c r="M149" s="268"/>
      <c r="N149" s="254"/>
    </row>
    <row r="150" spans="1:14" s="217" customFormat="1" ht="18" customHeight="1">
      <c r="A150" s="273" t="s">
        <v>719</v>
      </c>
      <c r="B150" s="274" t="s">
        <v>673</v>
      </c>
      <c r="C150" s="258"/>
      <c r="D150" s="259"/>
      <c r="E150" s="268"/>
      <c r="F150" s="254"/>
      <c r="G150" s="260"/>
      <c r="H150" s="259"/>
      <c r="I150" s="268"/>
      <c r="J150" s="254"/>
      <c r="K150" s="260"/>
      <c r="L150" s="259"/>
      <c r="M150" s="268"/>
      <c r="N150" s="254"/>
    </row>
    <row r="151" spans="1:14" s="261" customFormat="1" ht="18" customHeight="1">
      <c r="A151" s="262"/>
      <c r="B151" s="263" t="s">
        <v>652</v>
      </c>
      <c r="C151" s="264"/>
      <c r="D151" s="265"/>
      <c r="E151" s="265"/>
      <c r="F151" s="266"/>
      <c r="G151" s="267"/>
      <c r="H151" s="265"/>
      <c r="I151" s="265"/>
      <c r="J151" s="266"/>
      <c r="K151" s="267"/>
      <c r="L151" s="265"/>
      <c r="M151" s="265"/>
      <c r="N151" s="266"/>
    </row>
    <row r="152" spans="1:14" s="217" customFormat="1" ht="18" customHeight="1">
      <c r="A152" s="273" t="s">
        <v>720</v>
      </c>
      <c r="B152" s="274" t="s">
        <v>654</v>
      </c>
      <c r="C152" s="258"/>
      <c r="D152" s="259"/>
      <c r="E152" s="268"/>
      <c r="F152" s="254"/>
      <c r="G152" s="260"/>
      <c r="H152" s="259"/>
      <c r="I152" s="268"/>
      <c r="J152" s="254"/>
      <c r="K152" s="260"/>
      <c r="L152" s="259"/>
      <c r="M152" s="268"/>
      <c r="N152" s="254"/>
    </row>
    <row r="153" spans="1:14" s="217" customFormat="1" ht="18" customHeight="1">
      <c r="A153" s="273" t="s">
        <v>721</v>
      </c>
      <c r="B153" s="274" t="s">
        <v>656</v>
      </c>
      <c r="C153" s="258"/>
      <c r="D153" s="259"/>
      <c r="E153" s="268"/>
      <c r="F153" s="254"/>
      <c r="G153" s="260"/>
      <c r="H153" s="259"/>
      <c r="I153" s="268"/>
      <c r="J153" s="254"/>
      <c r="K153" s="260"/>
      <c r="L153" s="259"/>
      <c r="M153" s="268"/>
      <c r="N153" s="254"/>
    </row>
    <row r="154" spans="1:14" s="261" customFormat="1" ht="18" customHeight="1">
      <c r="A154" s="262"/>
      <c r="B154" s="263" t="s">
        <v>657</v>
      </c>
      <c r="C154" s="264"/>
      <c r="D154" s="265"/>
      <c r="E154" s="265"/>
      <c r="F154" s="266"/>
      <c r="G154" s="267"/>
      <c r="H154" s="265"/>
      <c r="I154" s="265"/>
      <c r="J154" s="266"/>
      <c r="K154" s="267"/>
      <c r="L154" s="265"/>
      <c r="M154" s="265"/>
      <c r="N154" s="266"/>
    </row>
    <row r="155" spans="1:14" s="217" customFormat="1" ht="18" customHeight="1">
      <c r="A155" s="256" t="s">
        <v>867</v>
      </c>
      <c r="B155" s="257" t="s">
        <v>850</v>
      </c>
      <c r="C155" s="258"/>
      <c r="D155" s="259"/>
      <c r="E155" s="268"/>
      <c r="F155" s="254"/>
      <c r="G155" s="260"/>
      <c r="H155" s="259"/>
      <c r="I155" s="268"/>
      <c r="J155" s="254"/>
      <c r="K155" s="260"/>
      <c r="L155" s="259"/>
      <c r="M155" s="268"/>
      <c r="N155" s="254"/>
    </row>
    <row r="156" spans="1:14" s="217" customFormat="1" ht="18" customHeight="1">
      <c r="A156" s="256" t="s">
        <v>868</v>
      </c>
      <c r="B156" s="257" t="s">
        <v>869</v>
      </c>
      <c r="C156" s="258"/>
      <c r="D156" s="259"/>
      <c r="E156" s="271"/>
      <c r="F156" s="272"/>
      <c r="G156" s="260"/>
      <c r="H156" s="259"/>
      <c r="I156" s="271"/>
      <c r="J156" s="272"/>
      <c r="K156" s="260"/>
      <c r="L156" s="259"/>
      <c r="M156" s="271"/>
      <c r="N156" s="272"/>
    </row>
    <row r="157" spans="1:14" s="217" customFormat="1" ht="18" customHeight="1">
      <c r="A157" s="256" t="s">
        <v>870</v>
      </c>
      <c r="B157" s="257" t="s">
        <v>840</v>
      </c>
      <c r="C157" s="258"/>
      <c r="D157" s="259"/>
      <c r="E157" s="271"/>
      <c r="F157" s="272"/>
      <c r="G157" s="260"/>
      <c r="H157" s="259"/>
      <c r="I157" s="271"/>
      <c r="J157" s="272"/>
      <c r="K157" s="260"/>
      <c r="L157" s="259"/>
      <c r="M157" s="271"/>
      <c r="N157" s="272"/>
    </row>
    <row r="158" spans="1:14" s="217" customFormat="1" ht="18" customHeight="1">
      <c r="A158" s="256" t="s">
        <v>871</v>
      </c>
      <c r="B158" s="257" t="s">
        <v>872</v>
      </c>
      <c r="C158" s="258"/>
      <c r="D158" s="259"/>
      <c r="E158" s="271"/>
      <c r="F158" s="272"/>
      <c r="G158" s="260"/>
      <c r="H158" s="259"/>
      <c r="I158" s="271"/>
      <c r="J158" s="272"/>
      <c r="K158" s="260"/>
      <c r="L158" s="259"/>
      <c r="M158" s="271"/>
      <c r="N158" s="272"/>
    </row>
    <row r="159" spans="1:14" s="217" customFormat="1" ht="18" customHeight="1">
      <c r="A159" s="256" t="s">
        <v>873</v>
      </c>
      <c r="B159" s="270" t="s">
        <v>842</v>
      </c>
      <c r="C159" s="258"/>
      <c r="D159" s="259"/>
      <c r="E159" s="271"/>
      <c r="F159" s="272"/>
      <c r="G159" s="260"/>
      <c r="H159" s="259"/>
      <c r="I159" s="271"/>
      <c r="J159" s="272"/>
      <c r="K159" s="260"/>
      <c r="L159" s="259"/>
      <c r="M159" s="271"/>
      <c r="N159" s="272"/>
    </row>
    <row r="160" spans="1:14" s="217" customFormat="1" ht="18" customHeight="1">
      <c r="A160" s="256" t="s">
        <v>874</v>
      </c>
      <c r="B160" s="270" t="s">
        <v>875</v>
      </c>
      <c r="C160" s="258"/>
      <c r="D160" s="259"/>
      <c r="E160" s="271"/>
      <c r="F160" s="272"/>
      <c r="G160" s="260"/>
      <c r="H160" s="259"/>
      <c r="I160" s="271"/>
      <c r="J160" s="272"/>
      <c r="K160" s="260"/>
      <c r="L160" s="259"/>
      <c r="M160" s="271"/>
      <c r="N160" s="272"/>
    </row>
    <row r="161" spans="1:14" s="217" customFormat="1" ht="18" customHeight="1">
      <c r="A161" s="256" t="s">
        <v>876</v>
      </c>
      <c r="B161" s="270" t="s">
        <v>843</v>
      </c>
      <c r="C161" s="258"/>
      <c r="D161" s="259"/>
      <c r="E161" s="271"/>
      <c r="F161" s="272"/>
      <c r="G161" s="260"/>
      <c r="H161" s="259"/>
      <c r="I161" s="271"/>
      <c r="J161" s="272"/>
      <c r="K161" s="260"/>
      <c r="L161" s="259"/>
      <c r="M161" s="271"/>
      <c r="N161" s="272"/>
    </row>
    <row r="162" spans="1:14" s="217" customFormat="1" ht="18" customHeight="1">
      <c r="A162" s="256" t="s">
        <v>877</v>
      </c>
      <c r="B162" s="270" t="s">
        <v>878</v>
      </c>
      <c r="C162" s="258"/>
      <c r="D162" s="259"/>
      <c r="E162" s="271"/>
      <c r="F162" s="272"/>
      <c r="G162" s="260"/>
      <c r="H162" s="259"/>
      <c r="I162" s="271"/>
      <c r="J162" s="272"/>
      <c r="K162" s="260"/>
      <c r="L162" s="259"/>
      <c r="M162" s="271"/>
      <c r="N162" s="272"/>
    </row>
    <row r="163" spans="1:14" s="217" customFormat="1" ht="18" customHeight="1">
      <c r="A163" s="256" t="s">
        <v>879</v>
      </c>
      <c r="B163" s="270" t="s">
        <v>846</v>
      </c>
      <c r="C163" s="258"/>
      <c r="D163" s="259"/>
      <c r="E163" s="271"/>
      <c r="F163" s="272"/>
      <c r="G163" s="260"/>
      <c r="H163" s="259"/>
      <c r="I163" s="271"/>
      <c r="J163" s="272"/>
      <c r="K163" s="260"/>
      <c r="L163" s="259"/>
      <c r="M163" s="271"/>
      <c r="N163" s="272"/>
    </row>
    <row r="164" spans="1:14" s="217" customFormat="1" ht="18" customHeight="1">
      <c r="A164" s="256" t="s">
        <v>880</v>
      </c>
      <c r="B164" s="270" t="s">
        <v>881</v>
      </c>
      <c r="C164" s="258"/>
      <c r="D164" s="259"/>
      <c r="E164" s="271"/>
      <c r="F164" s="272"/>
      <c r="G164" s="260"/>
      <c r="H164" s="259"/>
      <c r="I164" s="271"/>
      <c r="J164" s="272"/>
      <c r="K164" s="260"/>
      <c r="L164" s="259"/>
      <c r="M164" s="271"/>
      <c r="N164" s="272"/>
    </row>
    <row r="165" spans="1:14" s="217" customFormat="1" ht="18" customHeight="1">
      <c r="A165" s="256" t="s">
        <v>882</v>
      </c>
      <c r="B165" s="270" t="s">
        <v>847</v>
      </c>
      <c r="C165" s="258"/>
      <c r="D165" s="259"/>
      <c r="E165" s="271"/>
      <c r="F165" s="272"/>
      <c r="G165" s="260"/>
      <c r="H165" s="259"/>
      <c r="I165" s="271"/>
      <c r="J165" s="272"/>
      <c r="K165" s="260"/>
      <c r="L165" s="259"/>
      <c r="M165" s="271"/>
      <c r="N165" s="272"/>
    </row>
    <row r="166" spans="1:14" s="217" customFormat="1" ht="18" customHeight="1">
      <c r="A166" s="256" t="s">
        <v>883</v>
      </c>
      <c r="B166" s="270" t="s">
        <v>884</v>
      </c>
      <c r="C166" s="258"/>
      <c r="D166" s="259"/>
      <c r="E166" s="271"/>
      <c r="F166" s="272"/>
      <c r="G166" s="260"/>
      <c r="H166" s="259"/>
      <c r="I166" s="271"/>
      <c r="J166" s="272"/>
      <c r="K166" s="260"/>
      <c r="L166" s="259"/>
      <c r="M166" s="271"/>
      <c r="N166" s="272"/>
    </row>
    <row r="167" spans="1:14" s="217" customFormat="1" ht="18" customHeight="1">
      <c r="A167" s="256" t="s">
        <v>885</v>
      </c>
      <c r="B167" s="270" t="s">
        <v>848</v>
      </c>
      <c r="C167" s="258"/>
      <c r="D167" s="259"/>
      <c r="E167" s="271"/>
      <c r="F167" s="272"/>
      <c r="G167" s="260"/>
      <c r="H167" s="259"/>
      <c r="I167" s="271"/>
      <c r="J167" s="272"/>
      <c r="K167" s="260"/>
      <c r="L167" s="259"/>
      <c r="M167" s="271"/>
      <c r="N167" s="272"/>
    </row>
    <row r="168" spans="1:14" s="217" customFormat="1" ht="18" customHeight="1">
      <c r="A168" s="256" t="s">
        <v>886</v>
      </c>
      <c r="B168" s="270" t="s">
        <v>887</v>
      </c>
      <c r="C168" s="258"/>
      <c r="D168" s="259"/>
      <c r="E168" s="271"/>
      <c r="F168" s="272"/>
      <c r="G168" s="260"/>
      <c r="H168" s="259"/>
      <c r="I168" s="271"/>
      <c r="J168" s="272"/>
      <c r="K168" s="260"/>
      <c r="L168" s="259"/>
      <c r="M168" s="271"/>
      <c r="N168" s="272"/>
    </row>
    <row r="169" spans="1:14" s="217" customFormat="1" ht="18" customHeight="1">
      <c r="A169" s="256" t="s">
        <v>888</v>
      </c>
      <c r="B169" s="270" t="s">
        <v>851</v>
      </c>
      <c r="C169" s="258"/>
      <c r="D169" s="259"/>
      <c r="E169" s="271"/>
      <c r="F169" s="272"/>
      <c r="G169" s="260"/>
      <c r="H169" s="259"/>
      <c r="I169" s="271"/>
      <c r="J169" s="272"/>
      <c r="K169" s="260"/>
      <c r="L169" s="259"/>
      <c r="M169" s="271"/>
      <c r="N169" s="272"/>
    </row>
    <row r="170" spans="1:14" s="217" customFormat="1" ht="18" customHeight="1">
      <c r="A170" s="256" t="s">
        <v>889</v>
      </c>
      <c r="B170" s="270" t="s">
        <v>890</v>
      </c>
      <c r="C170" s="258"/>
      <c r="D170" s="259"/>
      <c r="E170" s="271"/>
      <c r="F170" s="272"/>
      <c r="G170" s="260"/>
      <c r="H170" s="259"/>
      <c r="I170" s="271"/>
      <c r="J170" s="272"/>
      <c r="K170" s="260"/>
      <c r="L170" s="259"/>
      <c r="M170" s="271"/>
      <c r="N170" s="272"/>
    </row>
    <row r="171" spans="1:14" s="217" customFormat="1" ht="18" customHeight="1">
      <c r="A171" s="256" t="s">
        <v>891</v>
      </c>
      <c r="B171" s="270" t="s">
        <v>852</v>
      </c>
      <c r="C171" s="258"/>
      <c r="D171" s="259"/>
      <c r="E171" s="271"/>
      <c r="F171" s="272"/>
      <c r="G171" s="260"/>
      <c r="H171" s="259"/>
      <c r="I171" s="271"/>
      <c r="J171" s="272"/>
      <c r="K171" s="260"/>
      <c r="L171" s="259"/>
      <c r="M171" s="271"/>
      <c r="N171" s="272"/>
    </row>
    <row r="172" spans="1:14" s="217" customFormat="1" ht="18" customHeight="1">
      <c r="A172" s="256" t="s">
        <v>892</v>
      </c>
      <c r="B172" s="270" t="s">
        <v>893</v>
      </c>
      <c r="C172" s="258"/>
      <c r="D172" s="259"/>
      <c r="E172" s="271"/>
      <c r="F172" s="272"/>
      <c r="G172" s="260"/>
      <c r="H172" s="259"/>
      <c r="I172" s="271"/>
      <c r="J172" s="272"/>
      <c r="K172" s="260"/>
      <c r="L172" s="259"/>
      <c r="M172" s="271"/>
      <c r="N172" s="272"/>
    </row>
    <row r="173" spans="1:14" s="217" customFormat="1" ht="18" customHeight="1">
      <c r="A173" s="256" t="s">
        <v>894</v>
      </c>
      <c r="B173" s="270" t="s">
        <v>849</v>
      </c>
      <c r="C173" s="258"/>
      <c r="D173" s="259"/>
      <c r="E173" s="271"/>
      <c r="F173" s="272"/>
      <c r="G173" s="260"/>
      <c r="H173" s="259"/>
      <c r="I173" s="271"/>
      <c r="J173" s="272"/>
      <c r="K173" s="260"/>
      <c r="L173" s="259"/>
      <c r="M173" s="271"/>
      <c r="N173" s="272"/>
    </row>
    <row r="174" spans="1:14" s="217" customFormat="1" ht="18" customHeight="1">
      <c r="A174" s="256" t="s">
        <v>895</v>
      </c>
      <c r="B174" s="270" t="s">
        <v>896</v>
      </c>
      <c r="C174" s="258"/>
      <c r="D174" s="259"/>
      <c r="E174" s="271"/>
      <c r="F174" s="272"/>
      <c r="G174" s="260"/>
      <c r="H174" s="259"/>
      <c r="I174" s="271"/>
      <c r="J174" s="272"/>
      <c r="K174" s="260"/>
      <c r="L174" s="259"/>
      <c r="M174" s="271"/>
      <c r="N174" s="272"/>
    </row>
    <row r="175" spans="1:14" s="217" customFormat="1" ht="18" customHeight="1">
      <c r="A175" s="256" t="s">
        <v>897</v>
      </c>
      <c r="B175" s="270" t="s">
        <v>844</v>
      </c>
      <c r="C175" s="258"/>
      <c r="D175" s="259"/>
      <c r="E175" s="271"/>
      <c r="F175" s="272"/>
      <c r="G175" s="260"/>
      <c r="H175" s="259"/>
      <c r="I175" s="271"/>
      <c r="J175" s="272"/>
      <c r="K175" s="260"/>
      <c r="L175" s="259"/>
      <c r="M175" s="271"/>
      <c r="N175" s="272"/>
    </row>
    <row r="176" spans="1:14" s="217" customFormat="1" ht="18" customHeight="1">
      <c r="A176" s="256" t="s">
        <v>898</v>
      </c>
      <c r="B176" s="270" t="s">
        <v>981</v>
      </c>
      <c r="C176" s="258"/>
      <c r="D176" s="259"/>
      <c r="E176" s="271"/>
      <c r="F176" s="272"/>
      <c r="G176" s="260"/>
      <c r="H176" s="259"/>
      <c r="I176" s="271"/>
      <c r="J176" s="272"/>
      <c r="K176" s="260"/>
      <c r="L176" s="259"/>
      <c r="M176" s="271"/>
      <c r="N176" s="272"/>
    </row>
    <row r="177" spans="1:14" s="217" customFormat="1" ht="18" customHeight="1">
      <c r="A177" s="256" t="s">
        <v>900</v>
      </c>
      <c r="B177" s="270" t="s">
        <v>841</v>
      </c>
      <c r="C177" s="258"/>
      <c r="D177" s="259"/>
      <c r="E177" s="271"/>
      <c r="F177" s="272"/>
      <c r="G177" s="260"/>
      <c r="H177" s="259"/>
      <c r="I177" s="271"/>
      <c r="J177" s="272"/>
      <c r="K177" s="260"/>
      <c r="L177" s="259"/>
      <c r="M177" s="271"/>
      <c r="N177" s="272"/>
    </row>
    <row r="178" spans="1:14" s="217" customFormat="1" ht="18" customHeight="1">
      <c r="A178" s="256" t="s">
        <v>901</v>
      </c>
      <c r="B178" s="270" t="s">
        <v>899</v>
      </c>
      <c r="C178" s="258"/>
      <c r="D178" s="259"/>
      <c r="E178" s="271"/>
      <c r="F178" s="272"/>
      <c r="G178" s="260"/>
      <c r="H178" s="259"/>
      <c r="I178" s="271"/>
      <c r="J178" s="272"/>
      <c r="K178" s="260"/>
      <c r="L178" s="259"/>
      <c r="M178" s="271"/>
      <c r="N178" s="272"/>
    </row>
    <row r="179" spans="1:14" s="217" customFormat="1" ht="18" customHeight="1">
      <c r="A179" s="273" t="s">
        <v>722</v>
      </c>
      <c r="B179" s="274" t="s">
        <v>723</v>
      </c>
      <c r="C179" s="258"/>
      <c r="D179" s="259"/>
      <c r="E179" s="268"/>
      <c r="F179" s="254"/>
      <c r="G179" s="260"/>
      <c r="H179" s="259"/>
      <c r="I179" s="268"/>
      <c r="J179" s="254"/>
      <c r="K179" s="260"/>
      <c r="L179" s="259"/>
      <c r="M179" s="268"/>
      <c r="N179" s="254"/>
    </row>
    <row r="180" spans="1:14" s="217" customFormat="1" ht="18" customHeight="1">
      <c r="A180" s="273" t="s">
        <v>724</v>
      </c>
      <c r="B180" s="418" t="s">
        <v>688</v>
      </c>
      <c r="C180" s="258"/>
      <c r="D180" s="259"/>
      <c r="E180" s="268"/>
      <c r="F180" s="254"/>
      <c r="G180" s="260"/>
      <c r="H180" s="259"/>
      <c r="I180" s="268"/>
      <c r="J180" s="254"/>
      <c r="K180" s="260"/>
      <c r="L180" s="259"/>
      <c r="M180" s="268"/>
      <c r="N180" s="254"/>
    </row>
    <row r="181" spans="1:14" s="217" customFormat="1" ht="18" customHeight="1">
      <c r="A181" s="273" t="s">
        <v>725</v>
      </c>
      <c r="B181" s="418" t="s">
        <v>690</v>
      </c>
      <c r="C181" s="258"/>
      <c r="D181" s="259"/>
      <c r="E181" s="268"/>
      <c r="F181" s="254"/>
      <c r="G181" s="260"/>
      <c r="H181" s="259"/>
      <c r="I181" s="268"/>
      <c r="J181" s="254"/>
      <c r="K181" s="260"/>
      <c r="L181" s="259"/>
      <c r="M181" s="268"/>
      <c r="N181" s="254"/>
    </row>
    <row r="182" spans="1:14" s="217" customFormat="1" ht="18" customHeight="1">
      <c r="A182" s="273" t="s">
        <v>726</v>
      </c>
      <c r="B182" s="274" t="s">
        <v>727</v>
      </c>
      <c r="C182" s="258"/>
      <c r="D182" s="259"/>
      <c r="E182" s="268"/>
      <c r="F182" s="254"/>
      <c r="G182" s="260"/>
      <c r="H182" s="259"/>
      <c r="I182" s="268"/>
      <c r="J182" s="254"/>
      <c r="K182" s="260"/>
      <c r="L182" s="259"/>
      <c r="M182" s="268"/>
      <c r="N182" s="254"/>
    </row>
    <row r="183" spans="1:14" s="261" customFormat="1" ht="18" customHeight="1">
      <c r="A183" s="262"/>
      <c r="B183" s="263" t="s">
        <v>647</v>
      </c>
      <c r="C183" s="264"/>
      <c r="D183" s="265"/>
      <c r="E183" s="265"/>
      <c r="F183" s="266"/>
      <c r="G183" s="267"/>
      <c r="H183" s="265"/>
      <c r="I183" s="265"/>
      <c r="J183" s="266"/>
      <c r="K183" s="267"/>
      <c r="L183" s="265"/>
      <c r="M183" s="265"/>
      <c r="N183" s="266"/>
    </row>
    <row r="184" spans="1:14" s="217" customFormat="1" ht="18" customHeight="1">
      <c r="A184" s="273" t="s">
        <v>728</v>
      </c>
      <c r="B184" s="274" t="s">
        <v>694</v>
      </c>
      <c r="C184" s="258"/>
      <c r="D184" s="259"/>
      <c r="E184" s="268"/>
      <c r="F184" s="254"/>
      <c r="G184" s="260"/>
      <c r="H184" s="259"/>
      <c r="I184" s="268"/>
      <c r="J184" s="254"/>
      <c r="K184" s="260"/>
      <c r="L184" s="259"/>
      <c r="M184" s="268"/>
      <c r="N184" s="254"/>
    </row>
    <row r="185" spans="1:14" s="217" customFormat="1" ht="18" customHeight="1">
      <c r="A185" s="273" t="s">
        <v>729</v>
      </c>
      <c r="B185" s="274" t="s">
        <v>646</v>
      </c>
      <c r="C185" s="258"/>
      <c r="D185" s="259"/>
      <c r="E185" s="268"/>
      <c r="F185" s="254"/>
      <c r="G185" s="260"/>
      <c r="H185" s="259"/>
      <c r="I185" s="268"/>
      <c r="J185" s="254"/>
      <c r="K185" s="260"/>
      <c r="L185" s="259"/>
      <c r="M185" s="268"/>
      <c r="N185" s="254"/>
    </row>
    <row r="186" spans="1:14" s="261" customFormat="1" ht="18" customHeight="1">
      <c r="A186" s="262"/>
      <c r="B186" s="263" t="s">
        <v>647</v>
      </c>
      <c r="C186" s="264"/>
      <c r="D186" s="265"/>
      <c r="E186" s="265"/>
      <c r="F186" s="266"/>
      <c r="G186" s="267"/>
      <c r="H186" s="265"/>
      <c r="I186" s="265"/>
      <c r="J186" s="266"/>
      <c r="K186" s="267"/>
      <c r="L186" s="265"/>
      <c r="M186" s="265"/>
      <c r="N186" s="266"/>
    </row>
    <row r="187" spans="1:14" s="217" customFormat="1" ht="18" customHeight="1">
      <c r="A187" s="256" t="s">
        <v>730</v>
      </c>
      <c r="B187" s="257" t="s">
        <v>850</v>
      </c>
      <c r="C187" s="258"/>
      <c r="D187" s="259"/>
      <c r="E187" s="268"/>
      <c r="F187" s="254"/>
      <c r="G187" s="260"/>
      <c r="H187" s="259"/>
      <c r="I187" s="268"/>
      <c r="J187" s="254"/>
      <c r="K187" s="260"/>
      <c r="L187" s="259"/>
      <c r="M187" s="268"/>
      <c r="N187" s="254"/>
    </row>
    <row r="188" spans="1:14" s="217" customFormat="1" ht="18" customHeight="1">
      <c r="A188" s="256" t="s">
        <v>731</v>
      </c>
      <c r="B188" s="257" t="s">
        <v>840</v>
      </c>
      <c r="C188" s="258"/>
      <c r="D188" s="259"/>
      <c r="E188" s="268"/>
      <c r="F188" s="254"/>
      <c r="G188" s="260"/>
      <c r="H188" s="259"/>
      <c r="I188" s="268"/>
      <c r="J188" s="254"/>
      <c r="K188" s="260"/>
      <c r="L188" s="259"/>
      <c r="M188" s="268"/>
      <c r="N188" s="254"/>
    </row>
    <row r="189" spans="1:14" s="217" customFormat="1" ht="18" customHeight="1">
      <c r="A189" s="256" t="s">
        <v>732</v>
      </c>
      <c r="B189" s="257" t="s">
        <v>842</v>
      </c>
      <c r="C189" s="258"/>
      <c r="D189" s="259"/>
      <c r="E189" s="268"/>
      <c r="F189" s="254"/>
      <c r="G189" s="260"/>
      <c r="H189" s="259"/>
      <c r="I189" s="268"/>
      <c r="J189" s="254"/>
      <c r="K189" s="260"/>
      <c r="L189" s="259"/>
      <c r="M189" s="268"/>
      <c r="N189" s="254"/>
    </row>
    <row r="190" spans="1:14" s="217" customFormat="1" ht="18" customHeight="1">
      <c r="A190" s="256" t="s">
        <v>902</v>
      </c>
      <c r="B190" s="257" t="s">
        <v>843</v>
      </c>
      <c r="C190" s="258"/>
      <c r="D190" s="259"/>
      <c r="E190" s="268"/>
      <c r="F190" s="254"/>
      <c r="G190" s="260"/>
      <c r="H190" s="259"/>
      <c r="I190" s="268"/>
      <c r="J190" s="254"/>
      <c r="K190" s="260"/>
      <c r="L190" s="259"/>
      <c r="M190" s="268"/>
      <c r="N190" s="254"/>
    </row>
    <row r="191" spans="1:14" s="217" customFormat="1" ht="18" customHeight="1">
      <c r="A191" s="256" t="s">
        <v>903</v>
      </c>
      <c r="B191" s="257" t="s">
        <v>846</v>
      </c>
      <c r="C191" s="258"/>
      <c r="D191" s="259"/>
      <c r="E191" s="268"/>
      <c r="F191" s="254"/>
      <c r="G191" s="260"/>
      <c r="H191" s="259"/>
      <c r="I191" s="268"/>
      <c r="J191" s="254"/>
      <c r="K191" s="260"/>
      <c r="L191" s="259"/>
      <c r="M191" s="268"/>
      <c r="N191" s="254"/>
    </row>
    <row r="192" spans="1:14" s="217" customFormat="1" ht="18" customHeight="1">
      <c r="A192" s="256" t="s">
        <v>904</v>
      </c>
      <c r="B192" s="257" t="s">
        <v>847</v>
      </c>
      <c r="C192" s="258"/>
      <c r="D192" s="259"/>
      <c r="E192" s="268"/>
      <c r="F192" s="254"/>
      <c r="G192" s="260"/>
      <c r="H192" s="259"/>
      <c r="I192" s="268"/>
      <c r="J192" s="254"/>
      <c r="K192" s="260"/>
      <c r="L192" s="259"/>
      <c r="M192" s="268"/>
      <c r="N192" s="254"/>
    </row>
    <row r="193" spans="1:14" s="217" customFormat="1" ht="18" customHeight="1">
      <c r="A193" s="256" t="s">
        <v>905</v>
      </c>
      <c r="B193" s="257" t="s">
        <v>848</v>
      </c>
      <c r="C193" s="258"/>
      <c r="D193" s="259"/>
      <c r="E193" s="268"/>
      <c r="F193" s="254"/>
      <c r="G193" s="260"/>
      <c r="H193" s="259"/>
      <c r="I193" s="268"/>
      <c r="J193" s="254"/>
      <c r="K193" s="260"/>
      <c r="L193" s="259"/>
      <c r="M193" s="268"/>
      <c r="N193" s="254"/>
    </row>
    <row r="194" spans="1:14" s="217" customFormat="1" ht="18" customHeight="1">
      <c r="A194" s="256" t="s">
        <v>906</v>
      </c>
      <c r="B194" s="257" t="s">
        <v>851</v>
      </c>
      <c r="C194" s="258"/>
      <c r="D194" s="259"/>
      <c r="E194" s="268"/>
      <c r="F194" s="254"/>
      <c r="G194" s="260"/>
      <c r="H194" s="259"/>
      <c r="I194" s="268"/>
      <c r="J194" s="254"/>
      <c r="K194" s="260"/>
      <c r="L194" s="259"/>
      <c r="M194" s="268"/>
      <c r="N194" s="254"/>
    </row>
    <row r="195" spans="1:14" s="217" customFormat="1" ht="18" customHeight="1">
      <c r="A195" s="256" t="s">
        <v>907</v>
      </c>
      <c r="B195" s="257" t="s">
        <v>852</v>
      </c>
      <c r="C195" s="258"/>
      <c r="D195" s="259"/>
      <c r="E195" s="268"/>
      <c r="F195" s="254"/>
      <c r="G195" s="260"/>
      <c r="H195" s="259"/>
      <c r="I195" s="268"/>
      <c r="J195" s="254"/>
      <c r="K195" s="260"/>
      <c r="L195" s="259"/>
      <c r="M195" s="268"/>
      <c r="N195" s="254"/>
    </row>
    <row r="196" spans="1:14" s="217" customFormat="1" ht="18" customHeight="1">
      <c r="A196" s="256" t="s">
        <v>908</v>
      </c>
      <c r="B196" s="257" t="s">
        <v>849</v>
      </c>
      <c r="C196" s="258"/>
      <c r="D196" s="259"/>
      <c r="E196" s="268"/>
      <c r="F196" s="254"/>
      <c r="G196" s="260"/>
      <c r="H196" s="259"/>
      <c r="I196" s="268"/>
      <c r="J196" s="254"/>
      <c r="K196" s="260"/>
      <c r="L196" s="259"/>
      <c r="M196" s="268"/>
      <c r="N196" s="254"/>
    </row>
    <row r="197" spans="1:14" s="217" customFormat="1" ht="18" customHeight="1">
      <c r="A197" s="256" t="s">
        <v>909</v>
      </c>
      <c r="B197" s="257" t="s">
        <v>844</v>
      </c>
      <c r="C197" s="258"/>
      <c r="D197" s="259"/>
      <c r="E197" s="268"/>
      <c r="F197" s="254"/>
      <c r="G197" s="260"/>
      <c r="H197" s="259"/>
      <c r="I197" s="268"/>
      <c r="J197" s="254"/>
      <c r="K197" s="260"/>
      <c r="L197" s="259"/>
      <c r="M197" s="268"/>
      <c r="N197" s="254"/>
    </row>
    <row r="198" spans="1:14" s="217" customFormat="1" ht="18" customHeight="1">
      <c r="A198" s="256" t="s">
        <v>910</v>
      </c>
      <c r="B198" s="257" t="s">
        <v>841</v>
      </c>
      <c r="C198" s="258"/>
      <c r="D198" s="259"/>
      <c r="E198" s="268"/>
      <c r="F198" s="254"/>
      <c r="G198" s="260"/>
      <c r="H198" s="259"/>
      <c r="I198" s="268"/>
      <c r="J198" s="254"/>
      <c r="K198" s="260"/>
      <c r="L198" s="259"/>
      <c r="M198" s="268"/>
      <c r="N198" s="254"/>
    </row>
    <row r="199" spans="1:14" s="217" customFormat="1" ht="18" customHeight="1">
      <c r="A199" s="273" t="s">
        <v>733</v>
      </c>
      <c r="B199" s="274" t="s">
        <v>671</v>
      </c>
      <c r="C199" s="258"/>
      <c r="D199" s="259"/>
      <c r="E199" s="268"/>
      <c r="F199" s="254"/>
      <c r="G199" s="260"/>
      <c r="H199" s="259"/>
      <c r="I199" s="268"/>
      <c r="J199" s="254"/>
      <c r="K199" s="260"/>
      <c r="L199" s="259"/>
      <c r="M199" s="268"/>
      <c r="N199" s="254"/>
    </row>
    <row r="200" spans="1:14" s="217" customFormat="1" ht="18" customHeight="1">
      <c r="A200" s="273" t="s">
        <v>734</v>
      </c>
      <c r="B200" s="274" t="s">
        <v>673</v>
      </c>
      <c r="C200" s="258"/>
      <c r="D200" s="259"/>
      <c r="E200" s="268"/>
      <c r="F200" s="254"/>
      <c r="G200" s="260"/>
      <c r="H200" s="259"/>
      <c r="I200" s="268"/>
      <c r="J200" s="254"/>
      <c r="K200" s="260"/>
      <c r="L200" s="259"/>
      <c r="M200" s="268"/>
      <c r="N200" s="254"/>
    </row>
    <row r="201" spans="1:14" s="261" customFormat="1" ht="18" customHeight="1">
      <c r="A201" s="262"/>
      <c r="B201" s="263" t="s">
        <v>652</v>
      </c>
      <c r="C201" s="264"/>
      <c r="D201" s="265"/>
      <c r="E201" s="265"/>
      <c r="F201" s="266"/>
      <c r="G201" s="267"/>
      <c r="H201" s="265"/>
      <c r="I201" s="265"/>
      <c r="J201" s="266"/>
      <c r="K201" s="267"/>
      <c r="L201" s="265"/>
      <c r="M201" s="265"/>
      <c r="N201" s="266"/>
    </row>
    <row r="202" spans="1:14" s="217" customFormat="1" ht="18" customHeight="1">
      <c r="A202" s="273" t="s">
        <v>735</v>
      </c>
      <c r="B202" s="274" t="s">
        <v>654</v>
      </c>
      <c r="C202" s="258"/>
      <c r="D202" s="259"/>
      <c r="E202" s="268"/>
      <c r="F202" s="254"/>
      <c r="G202" s="260"/>
      <c r="H202" s="259"/>
      <c r="I202" s="268"/>
      <c r="J202" s="254"/>
      <c r="K202" s="260"/>
      <c r="L202" s="259"/>
      <c r="M202" s="268"/>
      <c r="N202" s="254"/>
    </row>
    <row r="203" spans="1:14" s="217" customFormat="1" ht="18" customHeight="1">
      <c r="A203" s="273" t="s">
        <v>736</v>
      </c>
      <c r="B203" s="274" t="s">
        <v>656</v>
      </c>
      <c r="C203" s="258"/>
      <c r="D203" s="259"/>
      <c r="E203" s="268"/>
      <c r="F203" s="254"/>
      <c r="G203" s="260"/>
      <c r="H203" s="259"/>
      <c r="I203" s="268"/>
      <c r="J203" s="254"/>
      <c r="K203" s="260"/>
      <c r="L203" s="259"/>
      <c r="M203" s="268"/>
      <c r="N203" s="254"/>
    </row>
    <row r="204" spans="1:14" s="261" customFormat="1" ht="18" customHeight="1">
      <c r="A204" s="262"/>
      <c r="B204" s="263" t="s">
        <v>657</v>
      </c>
      <c r="C204" s="264"/>
      <c r="D204" s="265"/>
      <c r="E204" s="265"/>
      <c r="F204" s="266"/>
      <c r="G204" s="267"/>
      <c r="H204" s="265"/>
      <c r="I204" s="265"/>
      <c r="J204" s="266"/>
      <c r="K204" s="267"/>
      <c r="L204" s="265"/>
      <c r="M204" s="265"/>
      <c r="N204" s="266"/>
    </row>
    <row r="205" spans="1:14" s="217" customFormat="1" ht="18" customHeight="1">
      <c r="A205" s="256" t="s">
        <v>737</v>
      </c>
      <c r="B205" s="257" t="s">
        <v>850</v>
      </c>
      <c r="C205" s="258"/>
      <c r="D205" s="259"/>
      <c r="E205" s="271"/>
      <c r="F205" s="272"/>
      <c r="G205" s="260"/>
      <c r="H205" s="259"/>
      <c r="I205" s="271"/>
      <c r="J205" s="272"/>
      <c r="K205" s="260"/>
      <c r="L205" s="259"/>
      <c r="M205" s="271"/>
      <c r="N205" s="272"/>
    </row>
    <row r="206" spans="1:14" s="217" customFormat="1" ht="18" customHeight="1">
      <c r="A206" s="256" t="s">
        <v>738</v>
      </c>
      <c r="B206" s="257" t="s">
        <v>758</v>
      </c>
      <c r="C206" s="258"/>
      <c r="D206" s="259"/>
      <c r="E206" s="271"/>
      <c r="F206" s="272"/>
      <c r="G206" s="260"/>
      <c r="H206" s="259"/>
      <c r="I206" s="271"/>
      <c r="J206" s="272"/>
      <c r="K206" s="260"/>
      <c r="L206" s="259"/>
      <c r="M206" s="271"/>
      <c r="N206" s="272"/>
    </row>
    <row r="207" spans="1:14" s="217" customFormat="1" ht="18" customHeight="1">
      <c r="A207" s="256" t="s">
        <v>739</v>
      </c>
      <c r="B207" s="257" t="s">
        <v>840</v>
      </c>
      <c r="C207" s="258"/>
      <c r="D207" s="259"/>
      <c r="E207" s="271"/>
      <c r="F207" s="272"/>
      <c r="G207" s="260"/>
      <c r="H207" s="259"/>
      <c r="I207" s="271"/>
      <c r="J207" s="272"/>
      <c r="K207" s="260"/>
      <c r="L207" s="259"/>
      <c r="M207" s="271"/>
      <c r="N207" s="272"/>
    </row>
    <row r="208" spans="1:14" s="217" customFormat="1" ht="18" customHeight="1">
      <c r="A208" s="256" t="s">
        <v>740</v>
      </c>
      <c r="B208" s="257" t="s">
        <v>761</v>
      </c>
      <c r="C208" s="258"/>
      <c r="D208" s="259"/>
      <c r="E208" s="271"/>
      <c r="F208" s="272"/>
      <c r="G208" s="260"/>
      <c r="H208" s="259"/>
      <c r="I208" s="271"/>
      <c r="J208" s="272"/>
      <c r="K208" s="260"/>
      <c r="L208" s="259"/>
      <c r="M208" s="271"/>
      <c r="N208" s="272"/>
    </row>
    <row r="209" spans="1:14" s="217" customFormat="1" ht="18" customHeight="1">
      <c r="A209" s="256" t="s">
        <v>741</v>
      </c>
      <c r="B209" s="270" t="s">
        <v>842</v>
      </c>
      <c r="C209" s="258"/>
      <c r="D209" s="259"/>
      <c r="E209" s="268"/>
      <c r="F209" s="254"/>
      <c r="G209" s="260"/>
      <c r="H209" s="259"/>
      <c r="I209" s="268"/>
      <c r="J209" s="254"/>
      <c r="K209" s="260"/>
      <c r="L209" s="259"/>
      <c r="M209" s="268"/>
      <c r="N209" s="254"/>
    </row>
    <row r="210" spans="1:14" s="217" customFormat="1" ht="18" customHeight="1">
      <c r="A210" s="256" t="s">
        <v>742</v>
      </c>
      <c r="B210" s="270" t="s">
        <v>911</v>
      </c>
      <c r="C210" s="258"/>
      <c r="D210" s="259"/>
      <c r="E210" s="268"/>
      <c r="F210" s="254"/>
      <c r="G210" s="260"/>
      <c r="H210" s="259"/>
      <c r="I210" s="268"/>
      <c r="J210" s="254"/>
      <c r="K210" s="260"/>
      <c r="L210" s="259"/>
      <c r="M210" s="268"/>
      <c r="N210" s="254"/>
    </row>
    <row r="211" spans="1:14" s="217" customFormat="1" ht="18" customHeight="1">
      <c r="A211" s="256" t="s">
        <v>912</v>
      </c>
      <c r="B211" s="270" t="s">
        <v>843</v>
      </c>
      <c r="C211" s="258"/>
      <c r="D211" s="259"/>
      <c r="E211" s="268"/>
      <c r="F211" s="254"/>
      <c r="G211" s="260"/>
      <c r="H211" s="259"/>
      <c r="I211" s="268"/>
      <c r="J211" s="254"/>
      <c r="K211" s="260"/>
      <c r="L211" s="259"/>
      <c r="M211" s="268"/>
      <c r="N211" s="254"/>
    </row>
    <row r="212" spans="1:14" s="217" customFormat="1" ht="18" customHeight="1">
      <c r="A212" s="256" t="s">
        <v>913</v>
      </c>
      <c r="B212" s="270" t="s">
        <v>914</v>
      </c>
      <c r="C212" s="258"/>
      <c r="D212" s="259"/>
      <c r="E212" s="268"/>
      <c r="F212" s="254"/>
      <c r="G212" s="260"/>
      <c r="H212" s="259"/>
      <c r="I212" s="268"/>
      <c r="J212" s="254"/>
      <c r="K212" s="260"/>
      <c r="L212" s="259"/>
      <c r="M212" s="268"/>
      <c r="N212" s="254"/>
    </row>
    <row r="213" spans="1:14" s="217" customFormat="1" ht="18" customHeight="1">
      <c r="A213" s="256" t="s">
        <v>915</v>
      </c>
      <c r="B213" s="270" t="s">
        <v>846</v>
      </c>
      <c r="C213" s="258"/>
      <c r="D213" s="259"/>
      <c r="E213" s="268"/>
      <c r="F213" s="254"/>
      <c r="G213" s="260"/>
      <c r="H213" s="259"/>
      <c r="I213" s="268"/>
      <c r="J213" s="254"/>
      <c r="K213" s="260"/>
      <c r="L213" s="259"/>
      <c r="M213" s="268"/>
      <c r="N213" s="254"/>
    </row>
    <row r="214" spans="1:14" s="217" customFormat="1" ht="18" customHeight="1">
      <c r="A214" s="256" t="s">
        <v>916</v>
      </c>
      <c r="B214" s="270" t="s">
        <v>917</v>
      </c>
      <c r="C214" s="258"/>
      <c r="D214" s="259"/>
      <c r="E214" s="268"/>
      <c r="F214" s="254"/>
      <c r="G214" s="260"/>
      <c r="H214" s="259"/>
      <c r="I214" s="268"/>
      <c r="J214" s="254"/>
      <c r="K214" s="260"/>
      <c r="L214" s="259"/>
      <c r="M214" s="268"/>
      <c r="N214" s="254"/>
    </row>
    <row r="215" spans="1:14" s="217" customFormat="1" ht="18" customHeight="1">
      <c r="A215" s="256" t="s">
        <v>918</v>
      </c>
      <c r="B215" s="270" t="s">
        <v>847</v>
      </c>
      <c r="C215" s="258"/>
      <c r="D215" s="259"/>
      <c r="E215" s="268"/>
      <c r="F215" s="254"/>
      <c r="G215" s="260"/>
      <c r="H215" s="259"/>
      <c r="I215" s="268"/>
      <c r="J215" s="254"/>
      <c r="K215" s="260"/>
      <c r="L215" s="259"/>
      <c r="M215" s="268"/>
      <c r="N215" s="254"/>
    </row>
    <row r="216" spans="1:14" s="217" customFormat="1" ht="18" customHeight="1">
      <c r="A216" s="256" t="s">
        <v>919</v>
      </c>
      <c r="B216" s="270" t="s">
        <v>920</v>
      </c>
      <c r="C216" s="258"/>
      <c r="D216" s="259"/>
      <c r="E216" s="268"/>
      <c r="F216" s="254"/>
      <c r="G216" s="260"/>
      <c r="H216" s="259"/>
      <c r="I216" s="268"/>
      <c r="J216" s="254"/>
      <c r="K216" s="260"/>
      <c r="L216" s="259"/>
      <c r="M216" s="268"/>
      <c r="N216" s="254"/>
    </row>
    <row r="217" spans="1:14" s="217" customFormat="1" ht="18" customHeight="1">
      <c r="A217" s="256" t="s">
        <v>921</v>
      </c>
      <c r="B217" s="270" t="s">
        <v>848</v>
      </c>
      <c r="C217" s="258"/>
      <c r="D217" s="259"/>
      <c r="E217" s="268"/>
      <c r="F217" s="254"/>
      <c r="G217" s="260"/>
      <c r="H217" s="259"/>
      <c r="I217" s="268"/>
      <c r="J217" s="254"/>
      <c r="K217" s="260"/>
      <c r="L217" s="259"/>
      <c r="M217" s="268"/>
      <c r="N217" s="254"/>
    </row>
    <row r="218" spans="1:14" s="217" customFormat="1" ht="18" customHeight="1">
      <c r="A218" s="256" t="s">
        <v>922</v>
      </c>
      <c r="B218" s="270" t="s">
        <v>923</v>
      </c>
      <c r="C218" s="258"/>
      <c r="D218" s="259"/>
      <c r="E218" s="268"/>
      <c r="F218" s="254"/>
      <c r="G218" s="260"/>
      <c r="H218" s="259"/>
      <c r="I218" s="268"/>
      <c r="J218" s="254"/>
      <c r="K218" s="260"/>
      <c r="L218" s="259"/>
      <c r="M218" s="268"/>
      <c r="N218" s="254"/>
    </row>
    <row r="219" spans="1:14" s="217" customFormat="1" ht="18" customHeight="1">
      <c r="A219" s="256" t="s">
        <v>924</v>
      </c>
      <c r="B219" s="270" t="s">
        <v>851</v>
      </c>
      <c r="C219" s="258"/>
      <c r="D219" s="259"/>
      <c r="E219" s="268"/>
      <c r="F219" s="254"/>
      <c r="G219" s="260"/>
      <c r="H219" s="259"/>
      <c r="I219" s="268"/>
      <c r="J219" s="254"/>
      <c r="K219" s="260"/>
      <c r="L219" s="259"/>
      <c r="M219" s="268"/>
      <c r="N219" s="254"/>
    </row>
    <row r="220" spans="1:14" s="217" customFormat="1" ht="18" customHeight="1">
      <c r="A220" s="256" t="s">
        <v>925</v>
      </c>
      <c r="B220" s="270" t="s">
        <v>926</v>
      </c>
      <c r="C220" s="258"/>
      <c r="D220" s="259"/>
      <c r="E220" s="268"/>
      <c r="F220" s="254"/>
      <c r="G220" s="260"/>
      <c r="H220" s="259"/>
      <c r="I220" s="268"/>
      <c r="J220" s="254"/>
      <c r="K220" s="260"/>
      <c r="L220" s="259"/>
      <c r="M220" s="268"/>
      <c r="N220" s="254"/>
    </row>
    <row r="221" spans="1:14" s="217" customFormat="1" ht="18" customHeight="1">
      <c r="A221" s="256" t="s">
        <v>927</v>
      </c>
      <c r="B221" s="270" t="s">
        <v>852</v>
      </c>
      <c r="C221" s="258"/>
      <c r="D221" s="259"/>
      <c r="E221" s="268"/>
      <c r="F221" s="254"/>
      <c r="G221" s="260"/>
      <c r="H221" s="259"/>
      <c r="I221" s="268"/>
      <c r="J221" s="254"/>
      <c r="K221" s="260"/>
      <c r="L221" s="259"/>
      <c r="M221" s="268"/>
      <c r="N221" s="254"/>
    </row>
    <row r="222" spans="1:14" s="217" customFormat="1" ht="18" customHeight="1">
      <c r="A222" s="256" t="s">
        <v>928</v>
      </c>
      <c r="B222" s="270" t="s">
        <v>929</v>
      </c>
      <c r="C222" s="258"/>
      <c r="D222" s="259"/>
      <c r="E222" s="268"/>
      <c r="F222" s="254"/>
      <c r="G222" s="260"/>
      <c r="H222" s="259"/>
      <c r="I222" s="268"/>
      <c r="J222" s="254"/>
      <c r="K222" s="260"/>
      <c r="L222" s="259"/>
      <c r="M222" s="268"/>
      <c r="N222" s="254"/>
    </row>
    <row r="223" spans="1:14" s="217" customFormat="1" ht="18" customHeight="1">
      <c r="A223" s="256" t="s">
        <v>930</v>
      </c>
      <c r="B223" s="270" t="s">
        <v>849</v>
      </c>
      <c r="C223" s="258"/>
      <c r="D223" s="259"/>
      <c r="E223" s="268"/>
      <c r="F223" s="254"/>
      <c r="G223" s="260"/>
      <c r="H223" s="259"/>
      <c r="I223" s="268"/>
      <c r="J223" s="254"/>
      <c r="K223" s="260"/>
      <c r="L223" s="259"/>
      <c r="M223" s="268"/>
      <c r="N223" s="254"/>
    </row>
    <row r="224" spans="1:14" s="217" customFormat="1" ht="18" customHeight="1">
      <c r="A224" s="256" t="s">
        <v>931</v>
      </c>
      <c r="B224" s="270" t="s">
        <v>932</v>
      </c>
      <c r="C224" s="258"/>
      <c r="D224" s="259"/>
      <c r="E224" s="268"/>
      <c r="F224" s="254"/>
      <c r="G224" s="260"/>
      <c r="H224" s="259"/>
      <c r="I224" s="268"/>
      <c r="J224" s="254"/>
      <c r="K224" s="260"/>
      <c r="L224" s="259"/>
      <c r="M224" s="268"/>
      <c r="N224" s="254"/>
    </row>
    <row r="225" spans="1:14" s="217" customFormat="1" ht="18" customHeight="1">
      <c r="A225" s="256" t="s">
        <v>933</v>
      </c>
      <c r="B225" s="270" t="s">
        <v>844</v>
      </c>
      <c r="C225" s="258"/>
      <c r="D225" s="259"/>
      <c r="E225" s="268"/>
      <c r="F225" s="254"/>
      <c r="G225" s="260"/>
      <c r="H225" s="259"/>
      <c r="I225" s="268"/>
      <c r="J225" s="254"/>
      <c r="K225" s="260"/>
      <c r="L225" s="259"/>
      <c r="M225" s="268"/>
      <c r="N225" s="254"/>
    </row>
    <row r="226" spans="1:14" s="217" customFormat="1" ht="18" customHeight="1">
      <c r="A226" s="256" t="s">
        <v>934</v>
      </c>
      <c r="B226" s="270" t="s">
        <v>938</v>
      </c>
      <c r="C226" s="258"/>
      <c r="D226" s="259"/>
      <c r="E226" s="268"/>
      <c r="F226" s="254"/>
      <c r="G226" s="260"/>
      <c r="H226" s="259"/>
      <c r="I226" s="268"/>
      <c r="J226" s="254"/>
      <c r="K226" s="260"/>
      <c r="L226" s="259"/>
      <c r="M226" s="268"/>
      <c r="N226" s="254"/>
    </row>
    <row r="227" spans="1:14" s="217" customFormat="1" ht="18" customHeight="1">
      <c r="A227" s="256" t="s">
        <v>936</v>
      </c>
      <c r="B227" s="270" t="s">
        <v>841</v>
      </c>
      <c r="C227" s="258"/>
      <c r="D227" s="259"/>
      <c r="E227" s="268"/>
      <c r="F227" s="254"/>
      <c r="G227" s="260"/>
      <c r="H227" s="259"/>
      <c r="I227" s="268"/>
      <c r="J227" s="254"/>
      <c r="K227" s="260"/>
      <c r="L227" s="259"/>
      <c r="M227" s="268"/>
      <c r="N227" s="254"/>
    </row>
    <row r="228" spans="1:14" s="217" customFormat="1" ht="18" customHeight="1">
      <c r="A228" s="256" t="s">
        <v>937</v>
      </c>
      <c r="B228" s="270" t="s">
        <v>935</v>
      </c>
      <c r="C228" s="258"/>
      <c r="D228" s="259"/>
      <c r="E228" s="268"/>
      <c r="F228" s="254"/>
      <c r="G228" s="260"/>
      <c r="H228" s="259"/>
      <c r="I228" s="268"/>
      <c r="J228" s="254"/>
      <c r="K228" s="260"/>
      <c r="L228" s="259"/>
      <c r="M228" s="268"/>
      <c r="N228" s="254"/>
    </row>
    <row r="229" spans="1:14" s="217" customFormat="1" ht="18" customHeight="1">
      <c r="A229" s="273" t="s">
        <v>743</v>
      </c>
      <c r="B229" s="274" t="s">
        <v>744</v>
      </c>
      <c r="C229" s="275"/>
      <c r="D229" s="271"/>
      <c r="E229" s="268"/>
      <c r="F229" s="254"/>
      <c r="G229" s="276"/>
      <c r="H229" s="271"/>
      <c r="I229" s="268"/>
      <c r="J229" s="254"/>
      <c r="K229" s="276"/>
      <c r="L229" s="271"/>
      <c r="M229" s="268"/>
      <c r="N229" s="254"/>
    </row>
    <row r="230" spans="1:14" s="217" customFormat="1" ht="18" customHeight="1">
      <c r="A230" s="273" t="s">
        <v>745</v>
      </c>
      <c r="B230" s="418" t="s">
        <v>690</v>
      </c>
      <c r="C230" s="275"/>
      <c r="D230" s="271"/>
      <c r="E230" s="259"/>
      <c r="F230" s="254"/>
      <c r="G230" s="276"/>
      <c r="H230" s="271"/>
      <c r="I230" s="259"/>
      <c r="J230" s="254"/>
      <c r="K230" s="276"/>
      <c r="L230" s="271"/>
      <c r="M230" s="259"/>
      <c r="N230" s="254"/>
    </row>
    <row r="231" spans="1:14" s="217" customFormat="1" ht="18" customHeight="1">
      <c r="A231" s="273" t="s">
        <v>746</v>
      </c>
      <c r="B231" s="274" t="s">
        <v>747</v>
      </c>
      <c r="C231" s="275"/>
      <c r="D231" s="271"/>
      <c r="E231" s="268"/>
      <c r="F231" s="254"/>
      <c r="G231" s="276"/>
      <c r="H231" s="271"/>
      <c r="I231" s="268"/>
      <c r="J231" s="254"/>
      <c r="K231" s="276"/>
      <c r="L231" s="271"/>
      <c r="M231" s="268"/>
      <c r="N231" s="254"/>
    </row>
    <row r="232" spans="1:14" s="261" customFormat="1" ht="18" customHeight="1">
      <c r="A232" s="262"/>
      <c r="B232" s="263" t="s">
        <v>647</v>
      </c>
      <c r="C232" s="264"/>
      <c r="D232" s="265"/>
      <c r="E232" s="265"/>
      <c r="F232" s="266"/>
      <c r="G232" s="267"/>
      <c r="H232" s="265"/>
      <c r="I232" s="265"/>
      <c r="J232" s="266"/>
      <c r="K232" s="267"/>
      <c r="L232" s="265"/>
      <c r="M232" s="265"/>
      <c r="N232" s="266"/>
    </row>
    <row r="233" spans="1:14" s="217" customFormat="1" ht="18" customHeight="1">
      <c r="A233" s="273" t="s">
        <v>748</v>
      </c>
      <c r="B233" s="274" t="s">
        <v>694</v>
      </c>
      <c r="C233" s="275"/>
      <c r="D233" s="271"/>
      <c r="E233" s="268"/>
      <c r="F233" s="254"/>
      <c r="G233" s="276"/>
      <c r="H233" s="271"/>
      <c r="I233" s="268"/>
      <c r="J233" s="254"/>
      <c r="K233" s="276"/>
      <c r="L233" s="271"/>
      <c r="M233" s="268"/>
      <c r="N233" s="254"/>
    </row>
    <row r="234" spans="1:14" s="217" customFormat="1" ht="18" customHeight="1">
      <c r="A234" s="273" t="s">
        <v>749</v>
      </c>
      <c r="B234" s="274" t="s">
        <v>646</v>
      </c>
      <c r="C234" s="275"/>
      <c r="D234" s="271"/>
      <c r="E234" s="268"/>
      <c r="F234" s="254"/>
      <c r="G234" s="276"/>
      <c r="H234" s="271"/>
      <c r="I234" s="268"/>
      <c r="J234" s="254"/>
      <c r="K234" s="276"/>
      <c r="L234" s="271"/>
      <c r="M234" s="268"/>
      <c r="N234" s="254"/>
    </row>
    <row r="235" spans="1:14" s="261" customFormat="1" ht="18" customHeight="1">
      <c r="A235" s="262"/>
      <c r="B235" s="263" t="s">
        <v>647</v>
      </c>
      <c r="C235" s="264"/>
      <c r="D235" s="265"/>
      <c r="E235" s="265"/>
      <c r="F235" s="266"/>
      <c r="G235" s="267"/>
      <c r="H235" s="265"/>
      <c r="I235" s="265"/>
      <c r="J235" s="266"/>
      <c r="K235" s="267"/>
      <c r="L235" s="265"/>
      <c r="M235" s="265"/>
      <c r="N235" s="266"/>
    </row>
    <row r="236" spans="1:14" s="217" customFormat="1" ht="18" customHeight="1">
      <c r="A236" s="256" t="s">
        <v>750</v>
      </c>
      <c r="B236" s="257" t="s">
        <v>850</v>
      </c>
      <c r="C236" s="275"/>
      <c r="D236" s="271"/>
      <c r="E236" s="268"/>
      <c r="F236" s="254"/>
      <c r="G236" s="276"/>
      <c r="H236" s="271"/>
      <c r="I236" s="268"/>
      <c r="J236" s="254"/>
      <c r="K236" s="276"/>
      <c r="L236" s="271"/>
      <c r="M236" s="268"/>
      <c r="N236" s="254"/>
    </row>
    <row r="237" spans="1:14" s="217" customFormat="1" ht="18" customHeight="1">
      <c r="A237" s="256" t="s">
        <v>751</v>
      </c>
      <c r="B237" s="257" t="s">
        <v>840</v>
      </c>
      <c r="C237" s="275"/>
      <c r="D237" s="271"/>
      <c r="E237" s="268"/>
      <c r="F237" s="254"/>
      <c r="G237" s="276"/>
      <c r="H237" s="271"/>
      <c r="I237" s="268"/>
      <c r="J237" s="254"/>
      <c r="K237" s="276"/>
      <c r="L237" s="271"/>
      <c r="M237" s="268"/>
      <c r="N237" s="254"/>
    </row>
    <row r="238" spans="1:14" s="217" customFormat="1" ht="18" customHeight="1">
      <c r="A238" s="256" t="s">
        <v>939</v>
      </c>
      <c r="B238" s="257" t="s">
        <v>842</v>
      </c>
      <c r="C238" s="275"/>
      <c r="D238" s="271"/>
      <c r="E238" s="268"/>
      <c r="F238" s="254"/>
      <c r="G238" s="276"/>
      <c r="H238" s="271"/>
      <c r="I238" s="268"/>
      <c r="J238" s="254"/>
      <c r="K238" s="276"/>
      <c r="L238" s="271"/>
      <c r="M238" s="268"/>
      <c r="N238" s="254"/>
    </row>
    <row r="239" spans="1:14" s="217" customFormat="1" ht="18" customHeight="1">
      <c r="A239" s="256" t="s">
        <v>940</v>
      </c>
      <c r="B239" s="257" t="s">
        <v>843</v>
      </c>
      <c r="C239" s="275"/>
      <c r="D239" s="271"/>
      <c r="E239" s="268"/>
      <c r="F239" s="254"/>
      <c r="G239" s="276"/>
      <c r="H239" s="271"/>
      <c r="I239" s="268"/>
      <c r="J239" s="254"/>
      <c r="K239" s="276"/>
      <c r="L239" s="271"/>
      <c r="M239" s="268"/>
      <c r="N239" s="254"/>
    </row>
    <row r="240" spans="1:14" s="217" customFormat="1" ht="18" customHeight="1">
      <c r="A240" s="256" t="s">
        <v>941</v>
      </c>
      <c r="B240" s="257" t="s">
        <v>846</v>
      </c>
      <c r="C240" s="275"/>
      <c r="D240" s="271"/>
      <c r="E240" s="268"/>
      <c r="F240" s="254"/>
      <c r="G240" s="276"/>
      <c r="H240" s="271"/>
      <c r="I240" s="268"/>
      <c r="J240" s="254"/>
      <c r="K240" s="276"/>
      <c r="L240" s="271"/>
      <c r="M240" s="268"/>
      <c r="N240" s="254"/>
    </row>
    <row r="241" spans="1:14" s="217" customFormat="1" ht="31.5">
      <c r="A241" s="256" t="s">
        <v>942</v>
      </c>
      <c r="B241" s="257" t="s">
        <v>847</v>
      </c>
      <c r="C241" s="275"/>
      <c r="D241" s="271"/>
      <c r="E241" s="268"/>
      <c r="F241" s="254"/>
      <c r="G241" s="276"/>
      <c r="H241" s="271"/>
      <c r="I241" s="268"/>
      <c r="J241" s="254"/>
      <c r="K241" s="276"/>
      <c r="L241" s="271"/>
      <c r="M241" s="268"/>
      <c r="N241" s="254"/>
    </row>
    <row r="242" spans="1:14" s="217" customFormat="1" ht="18" customHeight="1">
      <c r="A242" s="256" t="s">
        <v>943</v>
      </c>
      <c r="B242" s="257" t="s">
        <v>848</v>
      </c>
      <c r="C242" s="275"/>
      <c r="D242" s="271"/>
      <c r="E242" s="268"/>
      <c r="F242" s="254"/>
      <c r="G242" s="276"/>
      <c r="H242" s="271"/>
      <c r="I242" s="268"/>
      <c r="J242" s="254"/>
      <c r="K242" s="276"/>
      <c r="L242" s="271"/>
      <c r="M242" s="268"/>
      <c r="N242" s="254"/>
    </row>
    <row r="243" spans="1:14" s="217" customFormat="1" ht="18" customHeight="1">
      <c r="A243" s="256" t="s">
        <v>944</v>
      </c>
      <c r="B243" s="257" t="s">
        <v>851</v>
      </c>
      <c r="C243" s="275"/>
      <c r="D243" s="271"/>
      <c r="E243" s="268"/>
      <c r="F243" s="254"/>
      <c r="G243" s="276"/>
      <c r="H243" s="271"/>
      <c r="I243" s="268"/>
      <c r="J243" s="254"/>
      <c r="K243" s="276"/>
      <c r="L243" s="271"/>
      <c r="M243" s="268"/>
      <c r="N243" s="254"/>
    </row>
    <row r="244" spans="1:14" s="217" customFormat="1" ht="18" customHeight="1">
      <c r="A244" s="256" t="s">
        <v>945</v>
      </c>
      <c r="B244" s="257" t="s">
        <v>852</v>
      </c>
      <c r="C244" s="275"/>
      <c r="D244" s="271"/>
      <c r="E244" s="268"/>
      <c r="F244" s="254"/>
      <c r="G244" s="276"/>
      <c r="H244" s="271"/>
      <c r="I244" s="268"/>
      <c r="J244" s="254"/>
      <c r="K244" s="276"/>
      <c r="L244" s="271"/>
      <c r="M244" s="268"/>
      <c r="N244" s="254"/>
    </row>
    <row r="245" spans="1:14" s="217" customFormat="1" ht="18" customHeight="1">
      <c r="A245" s="256" t="s">
        <v>946</v>
      </c>
      <c r="B245" s="257" t="s">
        <v>849</v>
      </c>
      <c r="C245" s="275"/>
      <c r="D245" s="271"/>
      <c r="E245" s="268"/>
      <c r="F245" s="254"/>
      <c r="G245" s="276"/>
      <c r="H245" s="271"/>
      <c r="I245" s="268"/>
      <c r="J245" s="254"/>
      <c r="K245" s="276"/>
      <c r="L245" s="271"/>
      <c r="M245" s="268"/>
      <c r="N245" s="254"/>
    </row>
    <row r="246" spans="1:14" s="217" customFormat="1" ht="18" customHeight="1">
      <c r="A246" s="256" t="s">
        <v>947</v>
      </c>
      <c r="B246" s="257" t="s">
        <v>844</v>
      </c>
      <c r="C246" s="275"/>
      <c r="D246" s="271"/>
      <c r="E246" s="268"/>
      <c r="F246" s="254"/>
      <c r="G246" s="276"/>
      <c r="H246" s="271"/>
      <c r="I246" s="268"/>
      <c r="J246" s="254"/>
      <c r="K246" s="276"/>
      <c r="L246" s="271"/>
      <c r="M246" s="268"/>
      <c r="N246" s="254"/>
    </row>
    <row r="247" spans="1:14" s="217" customFormat="1" ht="18" customHeight="1">
      <c r="A247" s="256" t="s">
        <v>948</v>
      </c>
      <c r="B247" s="257" t="s">
        <v>841</v>
      </c>
      <c r="C247" s="275"/>
      <c r="D247" s="271"/>
      <c r="E247" s="268"/>
      <c r="F247" s="254"/>
      <c r="G247" s="276"/>
      <c r="H247" s="271"/>
      <c r="I247" s="268"/>
      <c r="J247" s="254"/>
      <c r="K247" s="276"/>
      <c r="L247" s="271"/>
      <c r="M247" s="268"/>
      <c r="N247" s="254"/>
    </row>
    <row r="248" spans="1:14" s="217" customFormat="1" ht="18" customHeight="1">
      <c r="A248" s="273" t="s">
        <v>752</v>
      </c>
      <c r="B248" s="274" t="s">
        <v>671</v>
      </c>
      <c r="C248" s="275"/>
      <c r="D248" s="271"/>
      <c r="E248" s="268"/>
      <c r="F248" s="254"/>
      <c r="G248" s="276"/>
      <c r="H248" s="271"/>
      <c r="I248" s="268"/>
      <c r="J248" s="254"/>
      <c r="K248" s="276"/>
      <c r="L248" s="271"/>
      <c r="M248" s="268"/>
      <c r="N248" s="254"/>
    </row>
    <row r="249" spans="1:14" s="217" customFormat="1" ht="18" customHeight="1">
      <c r="A249" s="273" t="s">
        <v>753</v>
      </c>
      <c r="B249" s="274" t="s">
        <v>673</v>
      </c>
      <c r="C249" s="275"/>
      <c r="D249" s="271"/>
      <c r="E249" s="268"/>
      <c r="F249" s="254"/>
      <c r="G249" s="276"/>
      <c r="H249" s="271"/>
      <c r="I249" s="268"/>
      <c r="J249" s="254"/>
      <c r="K249" s="276"/>
      <c r="L249" s="271"/>
      <c r="M249" s="268"/>
      <c r="N249" s="254"/>
    </row>
    <row r="250" spans="1:14" s="261" customFormat="1" ht="18" customHeight="1">
      <c r="A250" s="262"/>
      <c r="B250" s="263" t="s">
        <v>652</v>
      </c>
      <c r="C250" s="264"/>
      <c r="D250" s="265"/>
      <c r="E250" s="265"/>
      <c r="F250" s="266"/>
      <c r="G250" s="267"/>
      <c r="H250" s="265"/>
      <c r="I250" s="265"/>
      <c r="J250" s="266"/>
      <c r="K250" s="267"/>
      <c r="L250" s="265"/>
      <c r="M250" s="265"/>
      <c r="N250" s="266"/>
    </row>
    <row r="251" spans="1:14" s="217" customFormat="1" ht="18" customHeight="1">
      <c r="A251" s="273" t="s">
        <v>754</v>
      </c>
      <c r="B251" s="274" t="s">
        <v>654</v>
      </c>
      <c r="C251" s="275"/>
      <c r="D251" s="271"/>
      <c r="E251" s="268"/>
      <c r="F251" s="254"/>
      <c r="G251" s="276"/>
      <c r="H251" s="271"/>
      <c r="I251" s="268"/>
      <c r="J251" s="254"/>
      <c r="K251" s="276"/>
      <c r="L251" s="271"/>
      <c r="M251" s="268"/>
      <c r="N251" s="254"/>
    </row>
    <row r="252" spans="1:14" s="217" customFormat="1" ht="18" customHeight="1">
      <c r="A252" s="273" t="s">
        <v>755</v>
      </c>
      <c r="B252" s="274" t="s">
        <v>656</v>
      </c>
      <c r="C252" s="275"/>
      <c r="D252" s="271"/>
      <c r="E252" s="268"/>
      <c r="F252" s="254"/>
      <c r="G252" s="276"/>
      <c r="H252" s="271"/>
      <c r="I252" s="268"/>
      <c r="J252" s="254"/>
      <c r="K252" s="276"/>
      <c r="L252" s="271"/>
      <c r="M252" s="268"/>
      <c r="N252" s="254"/>
    </row>
    <row r="253" spans="1:14" s="261" customFormat="1" ht="18" customHeight="1">
      <c r="A253" s="262"/>
      <c r="B253" s="263" t="s">
        <v>657</v>
      </c>
      <c r="C253" s="264"/>
      <c r="D253" s="265"/>
      <c r="E253" s="265"/>
      <c r="F253" s="266"/>
      <c r="G253" s="267"/>
      <c r="H253" s="265"/>
      <c r="I253" s="265"/>
      <c r="J253" s="266"/>
      <c r="K253" s="267"/>
      <c r="L253" s="265"/>
      <c r="M253" s="265"/>
      <c r="N253" s="266"/>
    </row>
    <row r="254" spans="1:14" s="217" customFormat="1" ht="18" customHeight="1">
      <c r="A254" s="256" t="s">
        <v>756</v>
      </c>
      <c r="B254" s="257" t="s">
        <v>850</v>
      </c>
      <c r="C254" s="275"/>
      <c r="D254" s="271"/>
      <c r="E254" s="268"/>
      <c r="F254" s="254"/>
      <c r="G254" s="276"/>
      <c r="H254" s="271"/>
      <c r="I254" s="268"/>
      <c r="J254" s="254"/>
      <c r="K254" s="276"/>
      <c r="L254" s="271"/>
      <c r="M254" s="268"/>
      <c r="N254" s="254"/>
    </row>
    <row r="255" spans="1:14" s="217" customFormat="1" ht="18" customHeight="1">
      <c r="A255" s="256" t="s">
        <v>757</v>
      </c>
      <c r="B255" s="257" t="s">
        <v>949</v>
      </c>
      <c r="C255" s="275"/>
      <c r="D255" s="271"/>
      <c r="E255" s="268"/>
      <c r="F255" s="254"/>
      <c r="G255" s="276"/>
      <c r="H255" s="271"/>
      <c r="I255" s="268"/>
      <c r="J255" s="254"/>
      <c r="K255" s="276"/>
      <c r="L255" s="271"/>
      <c r="M255" s="268"/>
      <c r="N255" s="254"/>
    </row>
    <row r="256" spans="1:14" s="217" customFormat="1" ht="18" customHeight="1">
      <c r="A256" s="256" t="s">
        <v>759</v>
      </c>
      <c r="B256" s="257" t="s">
        <v>840</v>
      </c>
      <c r="C256" s="275"/>
      <c r="D256" s="271"/>
      <c r="E256" s="268"/>
      <c r="F256" s="254"/>
      <c r="G256" s="276"/>
      <c r="H256" s="271"/>
      <c r="I256" s="268"/>
      <c r="J256" s="254"/>
      <c r="K256" s="276"/>
      <c r="L256" s="271"/>
      <c r="M256" s="268"/>
      <c r="N256" s="254"/>
    </row>
    <row r="257" spans="1:14" s="217" customFormat="1" ht="18" customHeight="1">
      <c r="A257" s="256" t="s">
        <v>760</v>
      </c>
      <c r="B257" s="257" t="s">
        <v>950</v>
      </c>
      <c r="C257" s="275"/>
      <c r="D257" s="271"/>
      <c r="E257" s="268"/>
      <c r="F257" s="254"/>
      <c r="G257" s="276"/>
      <c r="H257" s="271"/>
      <c r="I257" s="268"/>
      <c r="J257" s="254"/>
      <c r="K257" s="276"/>
      <c r="L257" s="271"/>
      <c r="M257" s="268"/>
      <c r="N257" s="254"/>
    </row>
    <row r="258" spans="1:14" s="217" customFormat="1" ht="18" customHeight="1">
      <c r="A258" s="441" t="s">
        <v>951</v>
      </c>
      <c r="B258" s="442" t="s">
        <v>842</v>
      </c>
      <c r="C258" s="443"/>
      <c r="D258" s="444"/>
      <c r="E258" s="445"/>
      <c r="F258" s="446"/>
      <c r="G258" s="447"/>
      <c r="H258" s="444"/>
      <c r="I258" s="445"/>
      <c r="J258" s="446"/>
      <c r="K258" s="447"/>
      <c r="L258" s="444"/>
      <c r="M258" s="445"/>
      <c r="N258" s="446"/>
    </row>
    <row r="259" spans="1:14" s="217" customFormat="1" ht="18" customHeight="1">
      <c r="A259" s="441" t="s">
        <v>952</v>
      </c>
      <c r="B259" s="442" t="s">
        <v>953</v>
      </c>
      <c r="C259" s="443"/>
      <c r="D259" s="444"/>
      <c r="E259" s="445"/>
      <c r="F259" s="446"/>
      <c r="G259" s="447"/>
      <c r="H259" s="444"/>
      <c r="I259" s="445"/>
      <c r="J259" s="446"/>
      <c r="K259" s="447"/>
      <c r="L259" s="444"/>
      <c r="M259" s="445"/>
      <c r="N259" s="446"/>
    </row>
    <row r="260" spans="1:14" s="217" customFormat="1" ht="18" customHeight="1">
      <c r="A260" s="441" t="s">
        <v>954</v>
      </c>
      <c r="B260" s="442" t="s">
        <v>843</v>
      </c>
      <c r="C260" s="443"/>
      <c r="D260" s="444"/>
      <c r="E260" s="445"/>
      <c r="F260" s="446"/>
      <c r="G260" s="447"/>
      <c r="H260" s="444"/>
      <c r="I260" s="445"/>
      <c r="J260" s="446"/>
      <c r="K260" s="447"/>
      <c r="L260" s="444"/>
      <c r="M260" s="445"/>
      <c r="N260" s="446"/>
    </row>
    <row r="261" spans="1:14" s="217" customFormat="1" ht="18" customHeight="1">
      <c r="A261" s="441" t="s">
        <v>955</v>
      </c>
      <c r="B261" s="442" t="s">
        <v>956</v>
      </c>
      <c r="C261" s="443"/>
      <c r="D261" s="444"/>
      <c r="E261" s="445"/>
      <c r="F261" s="446"/>
      <c r="G261" s="447"/>
      <c r="H261" s="444"/>
      <c r="I261" s="445"/>
      <c r="J261" s="446"/>
      <c r="K261" s="447"/>
      <c r="L261" s="444"/>
      <c r="M261" s="445"/>
      <c r="N261" s="446"/>
    </row>
    <row r="262" spans="1:14" s="217" customFormat="1" ht="18" customHeight="1">
      <c r="A262" s="441" t="s">
        <v>957</v>
      </c>
      <c r="B262" s="442" t="s">
        <v>846</v>
      </c>
      <c r="C262" s="443"/>
      <c r="D262" s="444"/>
      <c r="E262" s="445"/>
      <c r="F262" s="446"/>
      <c r="G262" s="447"/>
      <c r="H262" s="444"/>
      <c r="I262" s="445"/>
      <c r="J262" s="446"/>
      <c r="K262" s="447"/>
      <c r="L262" s="444"/>
      <c r="M262" s="445"/>
      <c r="N262" s="446"/>
    </row>
    <row r="263" spans="1:14" s="217" customFormat="1" ht="18" customHeight="1">
      <c r="A263" s="441" t="s">
        <v>958</v>
      </c>
      <c r="B263" s="442" t="s">
        <v>959</v>
      </c>
      <c r="C263" s="443"/>
      <c r="D263" s="444"/>
      <c r="E263" s="445"/>
      <c r="F263" s="446"/>
      <c r="G263" s="447"/>
      <c r="H263" s="444"/>
      <c r="I263" s="445"/>
      <c r="J263" s="446"/>
      <c r="K263" s="447"/>
      <c r="L263" s="444"/>
      <c r="M263" s="445"/>
      <c r="N263" s="446"/>
    </row>
    <row r="264" spans="1:14" s="217" customFormat="1" ht="31.5">
      <c r="A264" s="441" t="s">
        <v>960</v>
      </c>
      <c r="B264" s="442" t="s">
        <v>847</v>
      </c>
      <c r="C264" s="443"/>
      <c r="D264" s="444"/>
      <c r="E264" s="445"/>
      <c r="F264" s="446"/>
      <c r="G264" s="447"/>
      <c r="H264" s="444"/>
      <c r="I264" s="445"/>
      <c r="J264" s="446"/>
      <c r="K264" s="447"/>
      <c r="L264" s="444"/>
      <c r="M264" s="445"/>
      <c r="N264" s="446"/>
    </row>
    <row r="265" spans="1:14" s="217" customFormat="1" ht="18" customHeight="1">
      <c r="A265" s="441" t="s">
        <v>961</v>
      </c>
      <c r="B265" s="442" t="s">
        <v>962</v>
      </c>
      <c r="C265" s="443"/>
      <c r="D265" s="444"/>
      <c r="E265" s="445"/>
      <c r="F265" s="446"/>
      <c r="G265" s="447"/>
      <c r="H265" s="444"/>
      <c r="I265" s="445"/>
      <c r="J265" s="446"/>
      <c r="K265" s="447"/>
      <c r="L265" s="444"/>
      <c r="M265" s="445"/>
      <c r="N265" s="446"/>
    </row>
    <row r="266" spans="1:14" s="217" customFormat="1" ht="18" customHeight="1">
      <c r="A266" s="441" t="s">
        <v>963</v>
      </c>
      <c r="B266" s="442" t="s">
        <v>848</v>
      </c>
      <c r="C266" s="443"/>
      <c r="D266" s="444"/>
      <c r="E266" s="445"/>
      <c r="F266" s="446"/>
      <c r="G266" s="447"/>
      <c r="H266" s="444"/>
      <c r="I266" s="445"/>
      <c r="J266" s="446"/>
      <c r="K266" s="447"/>
      <c r="L266" s="444"/>
      <c r="M266" s="445"/>
      <c r="N266" s="446"/>
    </row>
    <row r="267" spans="1:14" s="217" customFormat="1" ht="18" customHeight="1">
      <c r="A267" s="441" t="s">
        <v>964</v>
      </c>
      <c r="B267" s="442" t="s">
        <v>965</v>
      </c>
      <c r="C267" s="443"/>
      <c r="D267" s="444"/>
      <c r="E267" s="445"/>
      <c r="F267" s="446"/>
      <c r="G267" s="447"/>
      <c r="H267" s="444"/>
      <c r="I267" s="445"/>
      <c r="J267" s="446"/>
      <c r="K267" s="447"/>
      <c r="L267" s="444"/>
      <c r="M267" s="445"/>
      <c r="N267" s="446"/>
    </row>
    <row r="268" spans="1:14" s="217" customFormat="1" ht="18" customHeight="1">
      <c r="A268" s="441" t="s">
        <v>966</v>
      </c>
      <c r="B268" s="442" t="s">
        <v>851</v>
      </c>
      <c r="C268" s="443"/>
      <c r="D268" s="444"/>
      <c r="E268" s="445"/>
      <c r="F268" s="446"/>
      <c r="G268" s="447"/>
      <c r="H268" s="444"/>
      <c r="I268" s="445"/>
      <c r="J268" s="446"/>
      <c r="K268" s="447"/>
      <c r="L268" s="444"/>
      <c r="M268" s="445"/>
      <c r="N268" s="446"/>
    </row>
    <row r="269" spans="1:14" s="217" customFormat="1" ht="18" customHeight="1">
      <c r="A269" s="441" t="s">
        <v>967</v>
      </c>
      <c r="B269" s="442" t="s">
        <v>968</v>
      </c>
      <c r="C269" s="443"/>
      <c r="D269" s="444"/>
      <c r="E269" s="445"/>
      <c r="F269" s="446"/>
      <c r="G269" s="447"/>
      <c r="H269" s="444"/>
      <c r="I269" s="445"/>
      <c r="J269" s="446"/>
      <c r="K269" s="447"/>
      <c r="L269" s="444"/>
      <c r="M269" s="445"/>
      <c r="N269" s="446"/>
    </row>
    <row r="270" spans="1:14" s="217" customFormat="1" ht="18" customHeight="1">
      <c r="A270" s="441" t="s">
        <v>969</v>
      </c>
      <c r="B270" s="442" t="s">
        <v>852</v>
      </c>
      <c r="C270" s="443"/>
      <c r="D270" s="444"/>
      <c r="E270" s="445"/>
      <c r="F270" s="446"/>
      <c r="G270" s="447"/>
      <c r="H270" s="444"/>
      <c r="I270" s="445"/>
      <c r="J270" s="446"/>
      <c r="K270" s="447"/>
      <c r="L270" s="444"/>
      <c r="M270" s="445"/>
      <c r="N270" s="446"/>
    </row>
    <row r="271" spans="1:14" s="217" customFormat="1" ht="18" customHeight="1">
      <c r="A271" s="441" t="s">
        <v>970</v>
      </c>
      <c r="B271" s="442" t="s">
        <v>971</v>
      </c>
      <c r="C271" s="443"/>
      <c r="D271" s="444"/>
      <c r="E271" s="445"/>
      <c r="F271" s="446"/>
      <c r="G271" s="447"/>
      <c r="H271" s="444"/>
      <c r="I271" s="445"/>
      <c r="J271" s="446"/>
      <c r="K271" s="447"/>
      <c r="L271" s="444"/>
      <c r="M271" s="445"/>
      <c r="N271" s="446"/>
    </row>
    <row r="272" spans="1:14" s="217" customFormat="1" ht="18" customHeight="1">
      <c r="A272" s="441" t="s">
        <v>972</v>
      </c>
      <c r="B272" s="442" t="s">
        <v>849</v>
      </c>
      <c r="C272" s="443"/>
      <c r="D272" s="444"/>
      <c r="E272" s="445"/>
      <c r="F272" s="446"/>
      <c r="G272" s="447"/>
      <c r="H272" s="444"/>
      <c r="I272" s="445"/>
      <c r="J272" s="446"/>
      <c r="K272" s="447"/>
      <c r="L272" s="444"/>
      <c r="M272" s="445"/>
      <c r="N272" s="446"/>
    </row>
    <row r="273" spans="1:14" s="217" customFormat="1" ht="18" customHeight="1">
      <c r="A273" s="441" t="s">
        <v>973</v>
      </c>
      <c r="B273" s="442" t="s">
        <v>974</v>
      </c>
      <c r="C273" s="443"/>
      <c r="D273" s="444"/>
      <c r="E273" s="445"/>
      <c r="F273" s="446"/>
      <c r="G273" s="447"/>
      <c r="H273" s="444"/>
      <c r="I273" s="445"/>
      <c r="J273" s="446"/>
      <c r="K273" s="447"/>
      <c r="L273" s="444"/>
      <c r="M273" s="445"/>
      <c r="N273" s="446"/>
    </row>
    <row r="274" spans="1:14" s="217" customFormat="1" ht="18" customHeight="1">
      <c r="A274" s="441" t="s">
        <v>975</v>
      </c>
      <c r="B274" s="442" t="s">
        <v>844</v>
      </c>
      <c r="C274" s="443"/>
      <c r="D274" s="444"/>
      <c r="E274" s="445"/>
      <c r="F274" s="446"/>
      <c r="G274" s="447"/>
      <c r="H274" s="444"/>
      <c r="I274" s="445"/>
      <c r="J274" s="446"/>
      <c r="K274" s="447"/>
      <c r="L274" s="444"/>
      <c r="M274" s="445"/>
      <c r="N274" s="446"/>
    </row>
    <row r="275" spans="1:14" s="217" customFormat="1" ht="18" customHeight="1">
      <c r="A275" s="441" t="s">
        <v>976</v>
      </c>
      <c r="B275" s="442" t="s">
        <v>980</v>
      </c>
      <c r="C275" s="443"/>
      <c r="D275" s="444"/>
      <c r="E275" s="445"/>
      <c r="F275" s="446"/>
      <c r="G275" s="447"/>
      <c r="H275" s="444"/>
      <c r="I275" s="445"/>
      <c r="J275" s="446"/>
      <c r="K275" s="447"/>
      <c r="L275" s="444"/>
      <c r="M275" s="445"/>
      <c r="N275" s="446"/>
    </row>
    <row r="276" spans="1:14" s="217" customFormat="1" ht="18" customHeight="1">
      <c r="A276" s="441" t="s">
        <v>978</v>
      </c>
      <c r="B276" s="442" t="s">
        <v>841</v>
      </c>
      <c r="C276" s="443"/>
      <c r="D276" s="444"/>
      <c r="E276" s="445"/>
      <c r="F276" s="446"/>
      <c r="G276" s="447"/>
      <c r="H276" s="444"/>
      <c r="I276" s="445"/>
      <c r="J276" s="446"/>
      <c r="K276" s="447"/>
      <c r="L276" s="444"/>
      <c r="M276" s="445"/>
      <c r="N276" s="446"/>
    </row>
    <row r="277" spans="1:14" s="217" customFormat="1" ht="18" customHeight="1" thickBot="1">
      <c r="A277" s="277" t="s">
        <v>979</v>
      </c>
      <c r="B277" s="278" t="s">
        <v>977</v>
      </c>
      <c r="C277" s="279"/>
      <c r="D277" s="280"/>
      <c r="E277" s="281"/>
      <c r="F277" s="282"/>
      <c r="G277" s="283"/>
      <c r="H277" s="280"/>
      <c r="I277" s="281"/>
      <c r="J277" s="282"/>
      <c r="K277" s="283"/>
      <c r="L277" s="280"/>
      <c r="M277" s="281"/>
      <c r="N277" s="282"/>
    </row>
    <row r="278" spans="1:14" s="217" customFormat="1">
      <c r="A278" s="284"/>
      <c r="B278" s="285"/>
      <c r="C278" s="286"/>
      <c r="D278" s="286"/>
      <c r="G278" s="286"/>
      <c r="H278" s="286"/>
      <c r="K278" s="286"/>
      <c r="L278" s="286"/>
    </row>
    <row r="279" spans="1:14" s="217" customFormat="1">
      <c r="A279" s="287"/>
      <c r="B279" s="285"/>
      <c r="C279" s="286"/>
      <c r="D279" s="286"/>
      <c r="G279" s="286"/>
      <c r="H279" s="286"/>
      <c r="K279" s="286"/>
      <c r="L279" s="286"/>
    </row>
    <row r="280" spans="1:14" s="217" customFormat="1">
      <c r="A280" s="284"/>
      <c r="B280" s="285"/>
      <c r="C280" s="286"/>
      <c r="D280" s="286"/>
      <c r="G280" s="286"/>
      <c r="H280" s="286"/>
      <c r="K280" s="286"/>
      <c r="L280" s="286"/>
    </row>
    <row r="281" spans="1:14" s="217" customFormat="1">
      <c r="A281" s="284"/>
      <c r="B281" s="285"/>
      <c r="C281" s="286"/>
      <c r="D281" s="286"/>
      <c r="G281" s="286"/>
      <c r="H281" s="286"/>
      <c r="K281" s="286"/>
      <c r="L281" s="286"/>
    </row>
    <row r="282" spans="1:14" s="217" customFormat="1">
      <c r="A282" s="284"/>
      <c r="B282" s="285"/>
      <c r="C282" s="286"/>
      <c r="D282" s="286"/>
      <c r="G282" s="286"/>
      <c r="H282" s="286"/>
      <c r="K282" s="286"/>
      <c r="L282" s="286"/>
    </row>
    <row r="283" spans="1:14" s="217" customFormat="1">
      <c r="A283" s="284"/>
      <c r="B283" s="285"/>
      <c r="C283" s="286"/>
      <c r="D283" s="286"/>
      <c r="G283" s="286"/>
      <c r="H283" s="286"/>
      <c r="K283" s="286"/>
      <c r="L283" s="286"/>
    </row>
    <row r="284" spans="1:14" s="217" customFormat="1">
      <c r="A284" s="284"/>
      <c r="B284" s="285"/>
      <c r="C284" s="286"/>
      <c r="D284" s="286"/>
      <c r="G284" s="286"/>
      <c r="H284" s="286"/>
      <c r="K284" s="286"/>
      <c r="L284" s="286"/>
    </row>
    <row r="285" spans="1:14" s="217" customFormat="1">
      <c r="A285" s="284"/>
      <c r="B285" s="285"/>
      <c r="C285" s="286"/>
      <c r="D285" s="286"/>
      <c r="G285" s="286"/>
      <c r="H285" s="286"/>
      <c r="K285" s="286"/>
      <c r="L285" s="286"/>
    </row>
    <row r="286" spans="1:14" s="217" customFormat="1">
      <c r="A286" s="284"/>
      <c r="B286" s="285"/>
      <c r="C286" s="286"/>
      <c r="D286" s="286"/>
      <c r="G286" s="286"/>
      <c r="H286" s="286"/>
      <c r="K286" s="286"/>
      <c r="L286" s="286"/>
    </row>
    <row r="287" spans="1:14" s="217" customFormat="1">
      <c r="A287" s="284"/>
      <c r="B287" s="285"/>
      <c r="C287" s="286"/>
      <c r="D287" s="286"/>
      <c r="G287" s="286"/>
      <c r="H287" s="286"/>
      <c r="K287" s="286"/>
      <c r="L287" s="286"/>
    </row>
    <row r="288" spans="1:14" s="217" customFormat="1">
      <c r="A288" s="284"/>
      <c r="B288" s="285"/>
      <c r="C288" s="286"/>
      <c r="D288" s="286"/>
      <c r="G288" s="286"/>
      <c r="H288" s="286"/>
      <c r="K288" s="286"/>
      <c r="L288" s="286"/>
    </row>
    <row r="289" spans="1:12" s="217" customFormat="1">
      <c r="A289" s="284"/>
      <c r="B289" s="285"/>
      <c r="C289" s="286"/>
      <c r="D289" s="286"/>
      <c r="G289" s="286"/>
      <c r="H289" s="286"/>
      <c r="K289" s="286"/>
      <c r="L289" s="286"/>
    </row>
    <row r="290" spans="1:12" s="217" customFormat="1">
      <c r="A290" s="284"/>
      <c r="B290" s="285"/>
      <c r="C290" s="286"/>
      <c r="D290" s="286"/>
      <c r="G290" s="286"/>
      <c r="H290" s="286"/>
      <c r="K290" s="286"/>
      <c r="L290" s="286"/>
    </row>
    <row r="291" spans="1:12" s="217" customFormat="1">
      <c r="A291" s="284"/>
      <c r="B291" s="285"/>
      <c r="C291" s="286"/>
      <c r="D291" s="286"/>
      <c r="G291" s="286"/>
      <c r="H291" s="286"/>
      <c r="K291" s="286"/>
      <c r="L291" s="286"/>
    </row>
  </sheetData>
  <sheetProtection algorithmName="SHA-512" hashValue="lIbJL2wSFvBPDdeRwgwqjpMXBUZdqP/4w/pv1QYi+Sjabb0zHX8nfwv3Lb7LSB7oF7Wsr7pmVID+Sgs9Ubr2cQ==" saltValue="8vrQFrp1RcNey2NGG2xZWg==" spinCount="100000" sheet="1" objects="1"/>
  <mergeCells count="9">
    <mergeCell ref="L1:N1"/>
    <mergeCell ref="K2:N2"/>
    <mergeCell ref="A4:F4"/>
    <mergeCell ref="A5:F5"/>
    <mergeCell ref="A7:A8"/>
    <mergeCell ref="B7:B8"/>
    <mergeCell ref="C7:F7"/>
    <mergeCell ref="G7:J7"/>
    <mergeCell ref="K7:N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landscape" r:id="rId1"/>
  <headerFooter alignWithMargins="0"/>
  <rowBreaks count="2" manualBreakCount="2">
    <brk id="75" max="13" man="1"/>
    <brk id="186" max="1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Лист40">
    <pageSetUpPr fitToPage="1"/>
  </sheetPr>
  <dimension ref="A1:O91"/>
  <sheetViews>
    <sheetView workbookViewId="0">
      <pane xSplit="2" ySplit="5" topLeftCell="C6" activePane="bottomRight" state="frozen"/>
      <selection activeCell="B6" sqref="B6"/>
      <selection pane="topRight" activeCell="B6" sqref="B6"/>
      <selection pane="bottomLeft" activeCell="B6" sqref="B6"/>
      <selection pane="bottomRight" activeCell="D50" sqref="D50"/>
    </sheetView>
  </sheetViews>
  <sheetFormatPr defaultColWidth="9.140625" defaultRowHeight="15"/>
  <cols>
    <col min="1" max="1" width="9.140625" style="132"/>
    <col min="2" max="2" width="60.140625" style="134" customWidth="1"/>
    <col min="3" max="3" width="24" style="134" customWidth="1"/>
    <col min="4" max="15" width="18.140625" style="132" customWidth="1"/>
    <col min="16" max="16384" width="9.140625" style="132"/>
  </cols>
  <sheetData>
    <row r="1" spans="1:15">
      <c r="A1" s="1051" t="s">
        <v>1038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</row>
    <row r="2" spans="1:15">
      <c r="A2" s="1053" t="s">
        <v>555</v>
      </c>
      <c r="B2" s="1053"/>
      <c r="C2" s="1053"/>
      <c r="D2" s="1053"/>
      <c r="E2" s="1053"/>
      <c r="F2" s="1053"/>
      <c r="G2" s="1053"/>
      <c r="H2" s="1053"/>
      <c r="I2" s="1053"/>
      <c r="J2" s="1053"/>
      <c r="K2" s="1053"/>
      <c r="L2" s="1053"/>
      <c r="M2" s="1053"/>
      <c r="N2" s="1053"/>
      <c r="O2" s="1053"/>
    </row>
    <row r="3" spans="1:15">
      <c r="A3" s="1049" t="s">
        <v>3</v>
      </c>
      <c r="B3" s="1052" t="s">
        <v>556</v>
      </c>
      <c r="C3" s="1054" t="s">
        <v>560</v>
      </c>
      <c r="D3" s="1050" t="s">
        <v>557</v>
      </c>
      <c r="E3" s="1050"/>
      <c r="F3" s="1050"/>
      <c r="G3" s="1050"/>
      <c r="H3" s="1050" t="s">
        <v>558</v>
      </c>
      <c r="I3" s="1050"/>
      <c r="J3" s="1050"/>
      <c r="K3" s="1050"/>
      <c r="L3" s="1050" t="s">
        <v>559</v>
      </c>
      <c r="M3" s="1050"/>
      <c r="N3" s="1050"/>
      <c r="O3" s="1050"/>
    </row>
    <row r="4" spans="1:15">
      <c r="A4" s="1049"/>
      <c r="B4" s="1052"/>
      <c r="C4" s="1055"/>
      <c r="D4" s="1049" t="s">
        <v>132</v>
      </c>
      <c r="E4" s="1049"/>
      <c r="F4" s="1049" t="s">
        <v>258</v>
      </c>
      <c r="G4" s="1049"/>
      <c r="H4" s="1049" t="s">
        <v>132</v>
      </c>
      <c r="I4" s="1049"/>
      <c r="J4" s="1049" t="s">
        <v>258</v>
      </c>
      <c r="K4" s="1049"/>
      <c r="L4" s="1049" t="s">
        <v>132</v>
      </c>
      <c r="M4" s="1049"/>
      <c r="N4" s="1049" t="s">
        <v>258</v>
      </c>
      <c r="O4" s="1049"/>
    </row>
    <row r="5" spans="1:15" s="134" customFormat="1">
      <c r="A5" s="1049"/>
      <c r="B5" s="1052"/>
      <c r="C5" s="1056"/>
      <c r="D5" s="685" t="str">
        <f>"1 полугодие "&amp;'Таб.2 Пр.5 Справочник'!B8&amp;" года"</f>
        <v>1 полугодие  года</v>
      </c>
      <c r="E5" s="685" t="str">
        <f>"2 полугодие "&amp;'Таб.2 Пр.5 Справочник'!B8&amp;" года"</f>
        <v>2 полугодие  года</v>
      </c>
      <c r="F5" s="685" t="str">
        <f>"1 полугодие "&amp;'Таб.2 Пр.5 Справочник'!B8&amp;" года"</f>
        <v>1 полугодие  года</v>
      </c>
      <c r="G5" s="685" t="str">
        <f>"2 полугодие "&amp;'Таб.2 Пр.5 Справочник'!B8&amp;" года"</f>
        <v>2 полугодие  года</v>
      </c>
      <c r="H5" s="685" t="str">
        <f>"1 полугодие "&amp;'Таб.2 Пр.5 Справочник'!B8&amp;" года"</f>
        <v>1 полугодие  года</v>
      </c>
      <c r="I5" s="685" t="str">
        <f>"2 полугодие "&amp;'Таб.2 Пр.5 Справочник'!B8&amp;" года"</f>
        <v>2 полугодие  года</v>
      </c>
      <c r="J5" s="685" t="str">
        <f>"1 полугодие "&amp;'Таб.2 Пр.5 Справочник'!B8&amp;" года"</f>
        <v>1 полугодие  года</v>
      </c>
      <c r="K5" s="685" t="str">
        <f>"2 полугодие "&amp;'Таб.2 Пр.5 Справочник'!B8&amp;" года"</f>
        <v>2 полугодие  года</v>
      </c>
      <c r="L5" s="685" t="str">
        <f>"1 полугодие "&amp;'Таб.2 Пр.5 Справочник'!B8&amp;" года"</f>
        <v>1 полугодие  года</v>
      </c>
      <c r="M5" s="685" t="str">
        <f>"2 полугодие "&amp;'Таб.2 Пр.5 Справочник'!B8&amp;" года"</f>
        <v>2 полугодие  года</v>
      </c>
      <c r="N5" s="685" t="str">
        <f>"1 полугодие "&amp;'Таб.2 Пр.5 Справочник'!B8&amp;" года"</f>
        <v>1 полугодие  года</v>
      </c>
      <c r="O5" s="685" t="str">
        <f>"2 полугодие "&amp;'Таб.2 Пр.5 Справочник'!B8&amp;" года"</f>
        <v>2 полугодие  года</v>
      </c>
    </row>
    <row r="6" spans="1:15">
      <c r="A6" s="748">
        <v>1</v>
      </c>
      <c r="B6" s="815" t="s">
        <v>1120</v>
      </c>
      <c r="C6" s="135"/>
      <c r="D6" s="136"/>
      <c r="E6" s="136"/>
      <c r="F6" s="136"/>
      <c r="G6" s="136"/>
      <c r="H6" s="136"/>
      <c r="I6" s="136"/>
      <c r="J6" s="136"/>
      <c r="K6" s="136"/>
      <c r="L6" s="133">
        <f>D6-H6</f>
        <v>0</v>
      </c>
      <c r="M6" s="133">
        <f>E6-I6</f>
        <v>0</v>
      </c>
      <c r="N6" s="133">
        <f>F6-J6</f>
        <v>0</v>
      </c>
      <c r="O6" s="133">
        <f>G6-K6</f>
        <v>0</v>
      </c>
    </row>
    <row r="7" spans="1:15">
      <c r="A7" s="748">
        <v>2</v>
      </c>
      <c r="B7" s="815" t="s">
        <v>1121</v>
      </c>
      <c r="C7" s="135"/>
      <c r="D7" s="136"/>
      <c r="E7" s="136"/>
      <c r="F7" s="136"/>
      <c r="G7" s="136"/>
      <c r="H7" s="136"/>
      <c r="I7" s="136"/>
      <c r="J7" s="136"/>
      <c r="K7" s="136"/>
      <c r="L7" s="133">
        <f t="shared" ref="L7:O32" si="0">D7-H7</f>
        <v>0</v>
      </c>
      <c r="M7" s="133">
        <f t="shared" si="0"/>
        <v>0</v>
      </c>
      <c r="N7" s="133">
        <f t="shared" si="0"/>
        <v>0</v>
      </c>
      <c r="O7" s="133">
        <f t="shared" si="0"/>
        <v>0</v>
      </c>
    </row>
    <row r="8" spans="1:15">
      <c r="A8" s="748">
        <v>3</v>
      </c>
      <c r="B8" s="815" t="s">
        <v>1122</v>
      </c>
      <c r="C8" s="135"/>
      <c r="D8" s="136"/>
      <c r="E8" s="136"/>
      <c r="F8" s="136"/>
      <c r="G8" s="136"/>
      <c r="H8" s="136"/>
      <c r="I8" s="136"/>
      <c r="J8" s="136"/>
      <c r="K8" s="136"/>
      <c r="L8" s="133">
        <f t="shared" si="0"/>
        <v>0</v>
      </c>
      <c r="M8" s="133">
        <f t="shared" si="0"/>
        <v>0</v>
      </c>
      <c r="N8" s="133">
        <f t="shared" si="0"/>
        <v>0</v>
      </c>
      <c r="O8" s="133">
        <f t="shared" si="0"/>
        <v>0</v>
      </c>
    </row>
    <row r="9" spans="1:15">
      <c r="A9" s="748">
        <v>4</v>
      </c>
      <c r="B9" s="815" t="s">
        <v>1123</v>
      </c>
      <c r="C9" s="135"/>
      <c r="D9" s="136"/>
      <c r="E9" s="136"/>
      <c r="F9" s="136"/>
      <c r="G9" s="136"/>
      <c r="H9" s="136"/>
      <c r="I9" s="136"/>
      <c r="J9" s="136"/>
      <c r="K9" s="136"/>
      <c r="L9" s="133">
        <f t="shared" si="0"/>
        <v>0</v>
      </c>
      <c r="M9" s="133">
        <f t="shared" si="0"/>
        <v>0</v>
      </c>
      <c r="N9" s="133">
        <f t="shared" si="0"/>
        <v>0</v>
      </c>
      <c r="O9" s="133">
        <f t="shared" si="0"/>
        <v>0</v>
      </c>
    </row>
    <row r="10" spans="1:15">
      <c r="A10" s="748">
        <v>5</v>
      </c>
      <c r="B10" s="815" t="s">
        <v>1124</v>
      </c>
      <c r="C10" s="135"/>
      <c r="D10" s="136"/>
      <c r="E10" s="136"/>
      <c r="F10" s="136"/>
      <c r="G10" s="136"/>
      <c r="H10" s="136"/>
      <c r="I10" s="136"/>
      <c r="J10" s="136"/>
      <c r="K10" s="136"/>
      <c r="L10" s="133">
        <f t="shared" si="0"/>
        <v>0</v>
      </c>
      <c r="M10" s="133">
        <f t="shared" si="0"/>
        <v>0</v>
      </c>
      <c r="N10" s="133">
        <f t="shared" si="0"/>
        <v>0</v>
      </c>
      <c r="O10" s="133">
        <f t="shared" si="0"/>
        <v>0</v>
      </c>
    </row>
    <row r="11" spans="1:15">
      <c r="A11" s="748">
        <v>6</v>
      </c>
      <c r="B11" s="815" t="s">
        <v>1125</v>
      </c>
      <c r="C11" s="135"/>
      <c r="D11" s="136"/>
      <c r="E11" s="136"/>
      <c r="F11" s="136"/>
      <c r="G11" s="136"/>
      <c r="H11" s="136"/>
      <c r="I11" s="136"/>
      <c r="J11" s="136"/>
      <c r="K11" s="136"/>
      <c r="L11" s="133">
        <f t="shared" si="0"/>
        <v>0</v>
      </c>
      <c r="M11" s="133">
        <f t="shared" si="0"/>
        <v>0</v>
      </c>
      <c r="N11" s="133">
        <f t="shared" si="0"/>
        <v>0</v>
      </c>
      <c r="O11" s="133">
        <f t="shared" si="0"/>
        <v>0</v>
      </c>
    </row>
    <row r="12" spans="1:15" ht="60">
      <c r="A12" s="748">
        <v>7</v>
      </c>
      <c r="B12" s="815" t="s">
        <v>1126</v>
      </c>
      <c r="C12" s="135"/>
      <c r="D12" s="136"/>
      <c r="E12" s="136"/>
      <c r="F12" s="136"/>
      <c r="G12" s="136"/>
      <c r="H12" s="136"/>
      <c r="I12" s="136"/>
      <c r="J12" s="136"/>
      <c r="K12" s="136"/>
      <c r="L12" s="133">
        <f t="shared" si="0"/>
        <v>0</v>
      </c>
      <c r="M12" s="133">
        <f t="shared" si="0"/>
        <v>0</v>
      </c>
      <c r="N12" s="133">
        <f t="shared" si="0"/>
        <v>0</v>
      </c>
      <c r="O12" s="133">
        <f t="shared" si="0"/>
        <v>0</v>
      </c>
    </row>
    <row r="13" spans="1:15" ht="30">
      <c r="A13" s="748">
        <v>8</v>
      </c>
      <c r="B13" s="815" t="s">
        <v>1127</v>
      </c>
      <c r="C13" s="135"/>
      <c r="D13" s="136"/>
      <c r="E13" s="136"/>
      <c r="F13" s="136"/>
      <c r="G13" s="136"/>
      <c r="H13" s="136"/>
      <c r="I13" s="136"/>
      <c r="J13" s="136"/>
      <c r="K13" s="136"/>
      <c r="L13" s="133">
        <f t="shared" si="0"/>
        <v>0</v>
      </c>
      <c r="M13" s="133">
        <f t="shared" si="0"/>
        <v>0</v>
      </c>
      <c r="N13" s="133">
        <f t="shared" si="0"/>
        <v>0</v>
      </c>
      <c r="O13" s="133">
        <f t="shared" si="0"/>
        <v>0</v>
      </c>
    </row>
    <row r="14" spans="1:15" ht="30">
      <c r="A14" s="748">
        <v>9</v>
      </c>
      <c r="B14" s="815" t="s">
        <v>1128</v>
      </c>
      <c r="C14" s="135"/>
      <c r="D14" s="136"/>
      <c r="E14" s="136"/>
      <c r="F14" s="136"/>
      <c r="G14" s="136"/>
      <c r="H14" s="136"/>
      <c r="I14" s="136"/>
      <c r="J14" s="136"/>
      <c r="K14" s="136"/>
      <c r="L14" s="133">
        <f t="shared" si="0"/>
        <v>0</v>
      </c>
      <c r="M14" s="133">
        <f t="shared" si="0"/>
        <v>0</v>
      </c>
      <c r="N14" s="133">
        <f t="shared" si="0"/>
        <v>0</v>
      </c>
      <c r="O14" s="133">
        <f t="shared" si="0"/>
        <v>0</v>
      </c>
    </row>
    <row r="15" spans="1:15" ht="30">
      <c r="A15" s="748">
        <v>10</v>
      </c>
      <c r="B15" s="815" t="s">
        <v>1129</v>
      </c>
      <c r="C15" s="135"/>
      <c r="D15" s="136"/>
      <c r="E15" s="136"/>
      <c r="F15" s="136"/>
      <c r="G15" s="136"/>
      <c r="H15" s="136"/>
      <c r="I15" s="136"/>
      <c r="J15" s="136"/>
      <c r="K15" s="136"/>
      <c r="L15" s="133">
        <f t="shared" si="0"/>
        <v>0</v>
      </c>
      <c r="M15" s="133">
        <f t="shared" si="0"/>
        <v>0</v>
      </c>
      <c r="N15" s="133">
        <f t="shared" si="0"/>
        <v>0</v>
      </c>
      <c r="O15" s="133">
        <f t="shared" si="0"/>
        <v>0</v>
      </c>
    </row>
    <row r="16" spans="1:15">
      <c r="A16" s="748">
        <v>11</v>
      </c>
      <c r="B16" s="815" t="s">
        <v>1130</v>
      </c>
      <c r="C16" s="135"/>
      <c r="D16" s="136"/>
      <c r="E16" s="136"/>
      <c r="F16" s="136"/>
      <c r="G16" s="136"/>
      <c r="H16" s="136"/>
      <c r="I16" s="136"/>
      <c r="J16" s="136"/>
      <c r="K16" s="136"/>
      <c r="L16" s="133">
        <f t="shared" si="0"/>
        <v>0</v>
      </c>
      <c r="M16" s="133">
        <f t="shared" si="0"/>
        <v>0</v>
      </c>
      <c r="N16" s="133">
        <f t="shared" si="0"/>
        <v>0</v>
      </c>
      <c r="O16" s="133">
        <f t="shared" si="0"/>
        <v>0</v>
      </c>
    </row>
    <row r="17" spans="1:15">
      <c r="A17" s="748">
        <v>12</v>
      </c>
      <c r="B17" s="815" t="s">
        <v>1131</v>
      </c>
      <c r="C17" s="135"/>
      <c r="D17" s="136"/>
      <c r="E17" s="136"/>
      <c r="F17" s="136"/>
      <c r="G17" s="136"/>
      <c r="H17" s="136"/>
      <c r="I17" s="136"/>
      <c r="J17" s="136"/>
      <c r="K17" s="136"/>
      <c r="L17" s="133">
        <f t="shared" si="0"/>
        <v>0</v>
      </c>
      <c r="M17" s="133">
        <f t="shared" si="0"/>
        <v>0</v>
      </c>
      <c r="N17" s="133">
        <f t="shared" si="0"/>
        <v>0</v>
      </c>
      <c r="O17" s="133">
        <f t="shared" si="0"/>
        <v>0</v>
      </c>
    </row>
    <row r="18" spans="1:15" ht="45">
      <c r="A18" s="748">
        <v>13</v>
      </c>
      <c r="B18" s="815" t="s">
        <v>1132</v>
      </c>
      <c r="C18" s="135"/>
      <c r="D18" s="136"/>
      <c r="E18" s="136"/>
      <c r="F18" s="136"/>
      <c r="G18" s="136"/>
      <c r="H18" s="136"/>
      <c r="I18" s="136"/>
      <c r="J18" s="136"/>
      <c r="K18" s="136"/>
      <c r="L18" s="133">
        <f t="shared" si="0"/>
        <v>0</v>
      </c>
      <c r="M18" s="133">
        <f t="shared" si="0"/>
        <v>0</v>
      </c>
      <c r="N18" s="133">
        <f t="shared" si="0"/>
        <v>0</v>
      </c>
      <c r="O18" s="133">
        <f t="shared" si="0"/>
        <v>0</v>
      </c>
    </row>
    <row r="19" spans="1:15" ht="30">
      <c r="A19" s="748">
        <v>14</v>
      </c>
      <c r="B19" s="815" t="s">
        <v>1133</v>
      </c>
      <c r="C19" s="135"/>
      <c r="D19" s="136"/>
      <c r="E19" s="136"/>
      <c r="F19" s="136"/>
      <c r="G19" s="136"/>
      <c r="H19" s="136"/>
      <c r="I19" s="136"/>
      <c r="J19" s="136"/>
      <c r="K19" s="136"/>
      <c r="L19" s="133">
        <f t="shared" si="0"/>
        <v>0</v>
      </c>
      <c r="M19" s="133">
        <f t="shared" si="0"/>
        <v>0</v>
      </c>
      <c r="N19" s="133">
        <f t="shared" si="0"/>
        <v>0</v>
      </c>
      <c r="O19" s="133">
        <f t="shared" si="0"/>
        <v>0</v>
      </c>
    </row>
    <row r="20" spans="1:15">
      <c r="A20" s="748">
        <v>15</v>
      </c>
      <c r="B20" s="815" t="s">
        <v>1134</v>
      </c>
      <c r="C20" s="135"/>
      <c r="D20" s="136"/>
      <c r="E20" s="136"/>
      <c r="F20" s="136"/>
      <c r="G20" s="136"/>
      <c r="H20" s="136"/>
      <c r="I20" s="136"/>
      <c r="J20" s="136"/>
      <c r="K20" s="136"/>
      <c r="L20" s="133">
        <f t="shared" si="0"/>
        <v>0</v>
      </c>
      <c r="M20" s="133">
        <f t="shared" si="0"/>
        <v>0</v>
      </c>
      <c r="N20" s="133">
        <f t="shared" si="0"/>
        <v>0</v>
      </c>
      <c r="O20" s="133">
        <f t="shared" si="0"/>
        <v>0</v>
      </c>
    </row>
    <row r="21" spans="1:15" ht="30">
      <c r="A21" s="748">
        <v>16</v>
      </c>
      <c r="B21" s="815" t="s">
        <v>1135</v>
      </c>
      <c r="C21" s="135"/>
      <c r="D21" s="136"/>
      <c r="E21" s="136"/>
      <c r="F21" s="136"/>
      <c r="G21" s="136"/>
      <c r="H21" s="136"/>
      <c r="I21" s="136"/>
      <c r="J21" s="136"/>
      <c r="K21" s="136"/>
      <c r="L21" s="133">
        <f t="shared" si="0"/>
        <v>0</v>
      </c>
      <c r="M21" s="133">
        <f t="shared" si="0"/>
        <v>0</v>
      </c>
      <c r="N21" s="133">
        <f t="shared" si="0"/>
        <v>0</v>
      </c>
      <c r="O21" s="133">
        <f t="shared" si="0"/>
        <v>0</v>
      </c>
    </row>
    <row r="22" spans="1:15" ht="30">
      <c r="A22" s="748">
        <v>17</v>
      </c>
      <c r="B22" s="815" t="s">
        <v>1136</v>
      </c>
      <c r="C22" s="135"/>
      <c r="D22" s="136"/>
      <c r="E22" s="136"/>
      <c r="F22" s="136"/>
      <c r="G22" s="136"/>
      <c r="H22" s="136"/>
      <c r="I22" s="136"/>
      <c r="J22" s="136"/>
      <c r="K22" s="136"/>
      <c r="L22" s="133">
        <f t="shared" si="0"/>
        <v>0</v>
      </c>
      <c r="M22" s="133">
        <f t="shared" si="0"/>
        <v>0</v>
      </c>
      <c r="N22" s="133">
        <f t="shared" si="0"/>
        <v>0</v>
      </c>
      <c r="O22" s="133">
        <f t="shared" si="0"/>
        <v>0</v>
      </c>
    </row>
    <row r="23" spans="1:15">
      <c r="A23" s="748">
        <v>18</v>
      </c>
      <c r="B23" s="815" t="s">
        <v>1137</v>
      </c>
      <c r="C23" s="135"/>
      <c r="D23" s="136"/>
      <c r="E23" s="136"/>
      <c r="F23" s="136"/>
      <c r="G23" s="136"/>
      <c r="H23" s="136"/>
      <c r="I23" s="136"/>
      <c r="J23" s="136"/>
      <c r="K23" s="136"/>
      <c r="L23" s="133">
        <f t="shared" si="0"/>
        <v>0</v>
      </c>
      <c r="M23" s="133">
        <f t="shared" si="0"/>
        <v>0</v>
      </c>
      <c r="N23" s="133">
        <f t="shared" si="0"/>
        <v>0</v>
      </c>
      <c r="O23" s="133">
        <f t="shared" si="0"/>
        <v>0</v>
      </c>
    </row>
    <row r="24" spans="1:15">
      <c r="A24" s="748">
        <v>19</v>
      </c>
      <c r="B24" s="815" t="s">
        <v>1138</v>
      </c>
      <c r="C24" s="135"/>
      <c r="D24" s="136"/>
      <c r="E24" s="136"/>
      <c r="F24" s="136"/>
      <c r="G24" s="136"/>
      <c r="H24" s="136"/>
      <c r="I24" s="136"/>
      <c r="J24" s="136"/>
      <c r="K24" s="136"/>
      <c r="L24" s="133">
        <f t="shared" si="0"/>
        <v>0</v>
      </c>
      <c r="M24" s="133">
        <f t="shared" si="0"/>
        <v>0</v>
      </c>
      <c r="N24" s="133">
        <f t="shared" si="0"/>
        <v>0</v>
      </c>
      <c r="O24" s="133">
        <f t="shared" si="0"/>
        <v>0</v>
      </c>
    </row>
    <row r="25" spans="1:15" ht="30">
      <c r="A25" s="748">
        <v>20</v>
      </c>
      <c r="B25" s="815" t="s">
        <v>1139</v>
      </c>
      <c r="C25" s="135"/>
      <c r="D25" s="136"/>
      <c r="E25" s="136"/>
      <c r="F25" s="136"/>
      <c r="G25" s="136"/>
      <c r="H25" s="136"/>
      <c r="I25" s="136"/>
      <c r="J25" s="136"/>
      <c r="K25" s="136"/>
      <c r="L25" s="133">
        <f t="shared" si="0"/>
        <v>0</v>
      </c>
      <c r="M25" s="133">
        <f t="shared" si="0"/>
        <v>0</v>
      </c>
      <c r="N25" s="133">
        <f t="shared" si="0"/>
        <v>0</v>
      </c>
      <c r="O25" s="133">
        <f t="shared" si="0"/>
        <v>0</v>
      </c>
    </row>
    <row r="26" spans="1:15" ht="45">
      <c r="A26" s="748">
        <v>21</v>
      </c>
      <c r="B26" s="815" t="s">
        <v>1140</v>
      </c>
      <c r="C26" s="135"/>
      <c r="D26" s="136"/>
      <c r="E26" s="136"/>
      <c r="F26" s="136"/>
      <c r="G26" s="136"/>
      <c r="H26" s="136"/>
      <c r="I26" s="136"/>
      <c r="J26" s="136"/>
      <c r="K26" s="136"/>
      <c r="L26" s="133">
        <f t="shared" si="0"/>
        <v>0</v>
      </c>
      <c r="M26" s="133">
        <f t="shared" si="0"/>
        <v>0</v>
      </c>
      <c r="N26" s="133">
        <f t="shared" si="0"/>
        <v>0</v>
      </c>
      <c r="O26" s="133">
        <f t="shared" si="0"/>
        <v>0</v>
      </c>
    </row>
    <row r="27" spans="1:15" ht="30">
      <c r="A27" s="748">
        <v>22</v>
      </c>
      <c r="B27" s="815" t="s">
        <v>1141</v>
      </c>
      <c r="C27" s="135"/>
      <c r="D27" s="136"/>
      <c r="E27" s="136"/>
      <c r="F27" s="136"/>
      <c r="G27" s="136"/>
      <c r="H27" s="136"/>
      <c r="I27" s="136"/>
      <c r="J27" s="136"/>
      <c r="K27" s="136"/>
      <c r="L27" s="133">
        <f t="shared" si="0"/>
        <v>0</v>
      </c>
      <c r="M27" s="133">
        <f t="shared" si="0"/>
        <v>0</v>
      </c>
      <c r="N27" s="133">
        <f t="shared" si="0"/>
        <v>0</v>
      </c>
      <c r="O27" s="133">
        <f t="shared" si="0"/>
        <v>0</v>
      </c>
    </row>
    <row r="28" spans="1:15">
      <c r="A28" s="748">
        <v>23</v>
      </c>
      <c r="B28" s="815" t="s">
        <v>1142</v>
      </c>
      <c r="C28" s="135"/>
      <c r="D28" s="136"/>
      <c r="E28" s="136"/>
      <c r="F28" s="136"/>
      <c r="G28" s="136"/>
      <c r="H28" s="136"/>
      <c r="I28" s="136"/>
      <c r="J28" s="136"/>
      <c r="K28" s="136"/>
      <c r="L28" s="133">
        <f t="shared" si="0"/>
        <v>0</v>
      </c>
      <c r="M28" s="133">
        <f t="shared" si="0"/>
        <v>0</v>
      </c>
      <c r="N28" s="133">
        <f t="shared" si="0"/>
        <v>0</v>
      </c>
      <c r="O28" s="133">
        <f t="shared" si="0"/>
        <v>0</v>
      </c>
    </row>
    <row r="29" spans="1:15">
      <c r="A29" s="748">
        <v>24</v>
      </c>
      <c r="B29" s="815" t="s">
        <v>1143</v>
      </c>
      <c r="C29" s="135"/>
      <c r="D29" s="136"/>
      <c r="E29" s="136"/>
      <c r="F29" s="136"/>
      <c r="G29" s="136"/>
      <c r="H29" s="136"/>
      <c r="I29" s="136"/>
      <c r="J29" s="136"/>
      <c r="K29" s="136"/>
      <c r="L29" s="133">
        <f t="shared" si="0"/>
        <v>0</v>
      </c>
      <c r="M29" s="133">
        <f t="shared" si="0"/>
        <v>0</v>
      </c>
      <c r="N29" s="133">
        <f t="shared" si="0"/>
        <v>0</v>
      </c>
      <c r="O29" s="133">
        <f t="shared" si="0"/>
        <v>0</v>
      </c>
    </row>
    <row r="30" spans="1:15">
      <c r="A30" s="748">
        <v>25</v>
      </c>
      <c r="B30" s="815" t="s">
        <v>1144</v>
      </c>
      <c r="C30" s="135"/>
      <c r="D30" s="136"/>
      <c r="E30" s="136"/>
      <c r="F30" s="136"/>
      <c r="G30" s="136"/>
      <c r="H30" s="136"/>
      <c r="I30" s="136"/>
      <c r="J30" s="136"/>
      <c r="K30" s="136"/>
      <c r="L30" s="133">
        <f t="shared" si="0"/>
        <v>0</v>
      </c>
      <c r="M30" s="133">
        <f t="shared" si="0"/>
        <v>0</v>
      </c>
      <c r="N30" s="133">
        <f t="shared" si="0"/>
        <v>0</v>
      </c>
      <c r="O30" s="133">
        <f t="shared" si="0"/>
        <v>0</v>
      </c>
    </row>
    <row r="31" spans="1:15">
      <c r="A31" s="748">
        <v>26</v>
      </c>
      <c r="B31" s="815" t="s">
        <v>1145</v>
      </c>
      <c r="C31" s="135"/>
      <c r="D31" s="136"/>
      <c r="E31" s="136"/>
      <c r="F31" s="136"/>
      <c r="G31" s="136"/>
      <c r="H31" s="136"/>
      <c r="I31" s="136"/>
      <c r="J31" s="136"/>
      <c r="K31" s="136"/>
      <c r="L31" s="133">
        <f t="shared" si="0"/>
        <v>0</v>
      </c>
      <c r="M31" s="133">
        <f t="shared" si="0"/>
        <v>0</v>
      </c>
      <c r="N31" s="133">
        <f t="shared" si="0"/>
        <v>0</v>
      </c>
      <c r="O31" s="133">
        <f t="shared" si="0"/>
        <v>0</v>
      </c>
    </row>
    <row r="32" spans="1:15">
      <c r="A32" s="748">
        <v>27</v>
      </c>
      <c r="B32" s="815" t="s">
        <v>1146</v>
      </c>
      <c r="C32" s="135"/>
      <c r="D32" s="136"/>
      <c r="E32" s="136"/>
      <c r="F32" s="136"/>
      <c r="G32" s="136"/>
      <c r="H32" s="136"/>
      <c r="I32" s="136"/>
      <c r="J32" s="136"/>
      <c r="K32" s="136"/>
      <c r="L32" s="133">
        <f t="shared" si="0"/>
        <v>0</v>
      </c>
      <c r="M32" s="133">
        <f t="shared" si="0"/>
        <v>0</v>
      </c>
      <c r="N32" s="133">
        <f t="shared" si="0"/>
        <v>0</v>
      </c>
      <c r="O32" s="133">
        <f t="shared" si="0"/>
        <v>0</v>
      </c>
    </row>
    <row r="33" spans="1:15">
      <c r="A33" s="137"/>
      <c r="B33" s="138"/>
      <c r="C33" s="138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</row>
    <row r="34" spans="1:15">
      <c r="A34" s="137"/>
      <c r="B34" s="138"/>
      <c r="C34" s="138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</row>
    <row r="35" spans="1:15">
      <c r="A35" s="137"/>
      <c r="B35" s="138"/>
      <c r="C35" s="138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  <row r="36" spans="1:15">
      <c r="A36" s="137"/>
      <c r="B36" s="138"/>
      <c r="C36" s="138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pans="1:15">
      <c r="A37" s="137"/>
      <c r="B37" s="138"/>
      <c r="C37" s="138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</row>
    <row r="38" spans="1:15">
      <c r="A38" s="137"/>
      <c r="B38" s="138"/>
      <c r="C38" s="138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pans="1:15">
      <c r="A39" s="137"/>
      <c r="B39" s="138"/>
      <c r="C39" s="138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spans="1:15">
      <c r="A40" s="137"/>
      <c r="B40" s="138"/>
      <c r="C40" s="138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  <row r="41" spans="1:15">
      <c r="A41" s="137"/>
      <c r="B41" s="138"/>
      <c r="C41" s="138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</row>
    <row r="42" spans="1:15">
      <c r="A42" s="137"/>
      <c r="B42" s="138"/>
      <c r="C42" s="138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</row>
    <row r="43" spans="1:15">
      <c r="A43" s="137"/>
      <c r="B43" s="138"/>
      <c r="C43" s="138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</row>
    <row r="44" spans="1:15">
      <c r="A44" s="137"/>
      <c r="B44" s="138"/>
      <c r="C44" s="138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</row>
    <row r="45" spans="1:15">
      <c r="A45" s="137"/>
      <c r="B45" s="138"/>
      <c r="C45" s="138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</row>
    <row r="46" spans="1:15">
      <c r="A46" s="137"/>
      <c r="B46" s="138"/>
      <c r="C46" s="138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</row>
    <row r="47" spans="1:15">
      <c r="A47" s="137"/>
      <c r="B47" s="138"/>
      <c r="C47" s="138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</row>
    <row r="48" spans="1:15">
      <c r="A48" s="137"/>
      <c r="B48" s="138"/>
      <c r="C48" s="138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</row>
    <row r="49" spans="1:15">
      <c r="A49" s="137"/>
      <c r="B49" s="138"/>
      <c r="C49" s="138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</row>
    <row r="50" spans="1:15">
      <c r="A50" s="137"/>
      <c r="B50" s="138"/>
      <c r="C50" s="138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</row>
    <row r="51" spans="1:15">
      <c r="A51" s="137"/>
      <c r="B51" s="138"/>
      <c r="C51" s="138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</row>
    <row r="52" spans="1:15">
      <c r="A52" s="137"/>
      <c r="B52" s="138"/>
      <c r="C52" s="138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</row>
    <row r="53" spans="1:15">
      <c r="A53" s="137"/>
      <c r="B53" s="138"/>
      <c r="C53" s="138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</row>
    <row r="54" spans="1:15">
      <c r="A54" s="137"/>
      <c r="B54" s="138"/>
      <c r="C54" s="138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</row>
    <row r="55" spans="1:15">
      <c r="A55" s="137"/>
      <c r="B55" s="138"/>
      <c r="C55" s="138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</row>
    <row r="56" spans="1:15">
      <c r="A56" s="137"/>
      <c r="B56" s="138"/>
      <c r="C56" s="138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</row>
    <row r="57" spans="1:15">
      <c r="A57" s="137"/>
      <c r="B57" s="138"/>
      <c r="C57" s="138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</row>
    <row r="58" spans="1:15">
      <c r="A58" s="137"/>
      <c r="B58" s="138"/>
      <c r="C58" s="138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</row>
    <row r="59" spans="1:15">
      <c r="A59" s="137"/>
      <c r="B59" s="138"/>
      <c r="C59" s="138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</row>
    <row r="60" spans="1:15">
      <c r="A60" s="137"/>
      <c r="B60" s="138"/>
      <c r="C60" s="138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  <row r="61" spans="1:15">
      <c r="A61" s="137"/>
      <c r="B61" s="138"/>
      <c r="C61" s="138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</row>
    <row r="62" spans="1:15">
      <c r="A62" s="137"/>
      <c r="B62" s="138"/>
      <c r="C62" s="138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5">
      <c r="A63" s="137"/>
      <c r="B63" s="138"/>
      <c r="C63" s="138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</row>
    <row r="64" spans="1:15">
      <c r="A64" s="137"/>
      <c r="B64" s="138"/>
      <c r="C64" s="138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</row>
    <row r="65" spans="1:15">
      <c r="A65" s="137"/>
      <c r="B65" s="138"/>
      <c r="C65" s="138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</row>
    <row r="66" spans="1:15">
      <c r="A66" s="137"/>
      <c r="B66" s="138"/>
      <c r="C66" s="138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</row>
    <row r="67" spans="1:15">
      <c r="A67" s="137"/>
      <c r="B67" s="138"/>
      <c r="C67" s="138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</row>
    <row r="68" spans="1:15">
      <c r="A68" s="137"/>
      <c r="B68" s="138"/>
      <c r="C68" s="138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</row>
    <row r="69" spans="1:15">
      <c r="A69" s="137"/>
      <c r="B69" s="138"/>
      <c r="C69" s="138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</row>
    <row r="70" spans="1:15">
      <c r="A70" s="137"/>
      <c r="B70" s="138"/>
      <c r="C70" s="138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</row>
    <row r="71" spans="1:15">
      <c r="A71" s="137"/>
      <c r="B71" s="138"/>
      <c r="C71" s="138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</row>
    <row r="72" spans="1:15">
      <c r="A72" s="137"/>
      <c r="B72" s="138"/>
      <c r="C72" s="138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</row>
    <row r="73" spans="1:15">
      <c r="A73" s="137"/>
      <c r="B73" s="138"/>
      <c r="C73" s="138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</row>
    <row r="74" spans="1:15">
      <c r="A74" s="137"/>
      <c r="B74" s="138"/>
      <c r="C74" s="138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</row>
    <row r="75" spans="1:15">
      <c r="A75" s="137"/>
      <c r="B75" s="138"/>
      <c r="C75" s="138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</row>
    <row r="76" spans="1:15">
      <c r="A76" s="137"/>
      <c r="B76" s="138"/>
      <c r="C76" s="138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</row>
    <row r="77" spans="1:15">
      <c r="A77" s="137"/>
      <c r="B77" s="138"/>
      <c r="C77" s="138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</row>
    <row r="78" spans="1:15">
      <c r="A78" s="137"/>
      <c r="B78" s="138"/>
      <c r="C78" s="138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5">
      <c r="A79" s="137"/>
      <c r="B79" s="138"/>
      <c r="C79" s="138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</row>
    <row r="80" spans="1:15">
      <c r="A80" s="137"/>
      <c r="B80" s="138"/>
      <c r="C80" s="138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</row>
    <row r="81" spans="1:15">
      <c r="A81" s="137"/>
      <c r="B81" s="138"/>
      <c r="C81" s="138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</row>
    <row r="82" spans="1:15">
      <c r="A82" s="137"/>
      <c r="B82" s="138"/>
      <c r="C82" s="138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</row>
    <row r="83" spans="1:15">
      <c r="A83" s="137"/>
      <c r="B83" s="138"/>
      <c r="C83" s="138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</row>
    <row r="84" spans="1:15">
      <c r="A84" s="137"/>
      <c r="B84" s="138"/>
      <c r="C84" s="138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</row>
    <row r="85" spans="1:15">
      <c r="A85" s="137"/>
      <c r="B85" s="138"/>
      <c r="C85" s="138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</row>
    <row r="86" spans="1:15">
      <c r="A86" s="137"/>
      <c r="B86" s="138"/>
      <c r="C86" s="138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</row>
    <row r="87" spans="1:15">
      <c r="A87" s="137"/>
      <c r="B87" s="138"/>
      <c r="C87" s="138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</row>
    <row r="88" spans="1:15">
      <c r="A88" s="137"/>
      <c r="B88" s="138"/>
      <c r="C88" s="138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</row>
    <row r="89" spans="1:15">
      <c r="A89" s="137"/>
      <c r="B89" s="138"/>
      <c r="C89" s="138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</row>
    <row r="90" spans="1:15">
      <c r="A90" s="137"/>
      <c r="B90" s="138"/>
      <c r="C90" s="138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</row>
    <row r="91" spans="1:15">
      <c r="A91" s="137"/>
      <c r="B91" s="138"/>
      <c r="C91" s="138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</row>
  </sheetData>
  <sheetProtection algorithmName="SHA-512" hashValue="S0qr8cLlLR/oGvNiuGUtJWUe5ohGameVU9QjFEuHmddkqXkTbPeB7yZGb9vPNWGyO7tF6nzuh5vsl12GSZf5Ww==" saltValue="ezr5wzFfzEH1toEFhJwIaw==" spinCount="100000" sheet="1" objects="1"/>
  <mergeCells count="14">
    <mergeCell ref="H4:I4"/>
    <mergeCell ref="J4:K4"/>
    <mergeCell ref="L4:M4"/>
    <mergeCell ref="N4:O4"/>
    <mergeCell ref="A1:O1"/>
    <mergeCell ref="A2:O2"/>
    <mergeCell ref="A3:A5"/>
    <mergeCell ref="B3:B5"/>
    <mergeCell ref="C3:C5"/>
    <mergeCell ref="D3:G3"/>
    <mergeCell ref="H3:K3"/>
    <mergeCell ref="L3:O3"/>
    <mergeCell ref="D4:E4"/>
    <mergeCell ref="F4:G4"/>
  </mergeCells>
  <pageMargins left="0.25" right="0.25" top="0.75" bottom="0.75" header="0.3" footer="0.3"/>
  <pageSetup paperSize="9" scale="4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Лист24"/>
  <dimension ref="A1:H65"/>
  <sheetViews>
    <sheetView zoomScaleNormal="100" zoomScaleSheetLayoutView="85" workbookViewId="0">
      <pane xSplit="2" topLeftCell="C1" activePane="topRight" state="frozen"/>
      <selection activeCell="B6" sqref="B6"/>
      <selection pane="topRight" activeCell="A46" sqref="A46:B50"/>
    </sheetView>
  </sheetViews>
  <sheetFormatPr defaultColWidth="9.140625" defaultRowHeight="12.75"/>
  <cols>
    <col min="1" max="1" width="10.42578125" style="291" customWidth="1"/>
    <col min="2" max="2" width="16.5703125" style="336" customWidth="1"/>
    <col min="3" max="3" width="11.85546875" style="336" customWidth="1"/>
    <col min="4" max="4" width="14.5703125" style="291" customWidth="1"/>
    <col min="5" max="5" width="23.5703125" style="295" customWidth="1"/>
    <col min="6" max="6" width="15.5703125" style="291" customWidth="1"/>
    <col min="7" max="7" width="16.42578125" style="291" customWidth="1"/>
    <col min="8" max="8" width="12.28515625" style="291" customWidth="1"/>
    <col min="9" max="16384" width="9.140625" style="291"/>
  </cols>
  <sheetData>
    <row r="1" spans="1:8">
      <c r="F1" s="1082" t="s">
        <v>826</v>
      </c>
      <c r="G1" s="1082"/>
    </row>
    <row r="2" spans="1:8">
      <c r="E2" s="1083" t="s">
        <v>822</v>
      </c>
      <c r="F2" s="1083"/>
      <c r="G2" s="1083"/>
    </row>
    <row r="3" spans="1:8" ht="18.75">
      <c r="B3" s="292"/>
      <c r="C3" s="292"/>
      <c r="E3" s="293"/>
      <c r="F3" s="1087" t="s">
        <v>762</v>
      </c>
      <c r="G3" s="1088"/>
    </row>
    <row r="4" spans="1:8" ht="81.75" customHeight="1">
      <c r="A4" s="1089" t="s">
        <v>269</v>
      </c>
      <c r="B4" s="1090"/>
      <c r="C4" s="1090"/>
      <c r="D4" s="1090"/>
      <c r="E4" s="1090"/>
      <c r="F4" s="1090"/>
      <c r="G4" s="1090"/>
    </row>
    <row r="5" spans="1:8" ht="15.75" customHeight="1">
      <c r="A5" s="1091">
        <f>'Таб.4 Пр.6 Баланс ээ'!B1</f>
        <v>0</v>
      </c>
      <c r="B5" s="1091"/>
      <c r="C5" s="1091"/>
      <c r="D5" s="1091"/>
      <c r="E5" s="1091"/>
      <c r="F5" s="1091"/>
      <c r="G5" s="1091"/>
    </row>
    <row r="6" spans="1:8" ht="13.5" thickBot="1">
      <c r="B6" s="294"/>
      <c r="C6" s="294"/>
    </row>
    <row r="7" spans="1:8" ht="21.75" customHeight="1">
      <c r="A7" s="1092" t="s">
        <v>270</v>
      </c>
      <c r="B7" s="1095" t="s">
        <v>271</v>
      </c>
      <c r="C7" s="1095" t="s">
        <v>272</v>
      </c>
      <c r="D7" s="1098" t="s">
        <v>763</v>
      </c>
      <c r="E7" s="1079" t="s">
        <v>837</v>
      </c>
      <c r="F7" s="1080"/>
      <c r="G7" s="1080"/>
      <c r="H7" s="1081"/>
    </row>
    <row r="8" spans="1:8" ht="34.5" customHeight="1">
      <c r="A8" s="1093"/>
      <c r="B8" s="1096"/>
      <c r="C8" s="1096"/>
      <c r="D8" s="1099"/>
      <c r="E8" s="296" t="s">
        <v>273</v>
      </c>
      <c r="F8" s="297" t="s">
        <v>274</v>
      </c>
      <c r="G8" s="817" t="s">
        <v>275</v>
      </c>
      <c r="H8" s="825" t="s">
        <v>1160</v>
      </c>
    </row>
    <row r="9" spans="1:8" ht="13.5" thickBot="1">
      <c r="A9" s="1094"/>
      <c r="B9" s="1097"/>
      <c r="C9" s="1097"/>
      <c r="D9" s="1100"/>
      <c r="E9" s="785" t="s">
        <v>276</v>
      </c>
      <c r="F9" s="786" t="s">
        <v>277</v>
      </c>
      <c r="G9" s="818" t="s">
        <v>278</v>
      </c>
      <c r="H9" s="824"/>
    </row>
    <row r="10" spans="1:8">
      <c r="A10" s="1068" t="s">
        <v>279</v>
      </c>
      <c r="B10" s="1074" t="s">
        <v>280</v>
      </c>
      <c r="C10" s="746">
        <v>1</v>
      </c>
      <c r="D10" s="783" t="s">
        <v>764</v>
      </c>
      <c r="E10" s="389">
        <v>400</v>
      </c>
      <c r="F10" s="784"/>
      <c r="G10" s="819">
        <f t="shared" ref="G10:G27" si="0">E10*F10/100</f>
        <v>0</v>
      </c>
      <c r="H10" s="824"/>
    </row>
    <row r="11" spans="1:8" ht="15" customHeight="1">
      <c r="A11" s="1068"/>
      <c r="B11" s="1075"/>
      <c r="C11" s="299"/>
      <c r="D11" s="300" t="s">
        <v>765</v>
      </c>
      <c r="E11" s="301">
        <v>300</v>
      </c>
      <c r="F11" s="302"/>
      <c r="G11" s="820">
        <f t="shared" si="0"/>
        <v>0</v>
      </c>
      <c r="H11" s="824"/>
    </row>
    <row r="12" spans="1:8">
      <c r="A12" s="1068"/>
      <c r="B12" s="1076" t="s">
        <v>281</v>
      </c>
      <c r="C12" s="1077" t="s">
        <v>282</v>
      </c>
      <c r="D12" s="300" t="s">
        <v>764</v>
      </c>
      <c r="E12" s="301">
        <v>230</v>
      </c>
      <c r="F12" s="302"/>
      <c r="G12" s="820">
        <f t="shared" si="0"/>
        <v>0</v>
      </c>
      <c r="H12" s="824"/>
    </row>
    <row r="13" spans="1:8">
      <c r="A13" s="1068"/>
      <c r="B13" s="1074"/>
      <c r="C13" s="1078"/>
      <c r="D13" s="300" t="s">
        <v>765</v>
      </c>
      <c r="E13" s="301">
        <v>170</v>
      </c>
      <c r="F13" s="302"/>
      <c r="G13" s="820">
        <f t="shared" si="0"/>
        <v>0</v>
      </c>
      <c r="H13" s="824"/>
    </row>
    <row r="14" spans="1:8" s="304" customFormat="1">
      <c r="A14" s="1068"/>
      <c r="B14" s="1074"/>
      <c r="C14" s="1077" t="s">
        <v>283</v>
      </c>
      <c r="D14" s="300" t="s">
        <v>764</v>
      </c>
      <c r="E14" s="301">
        <v>290</v>
      </c>
      <c r="F14" s="302"/>
      <c r="G14" s="820">
        <f t="shared" si="0"/>
        <v>0</v>
      </c>
      <c r="H14" s="826"/>
    </row>
    <row r="15" spans="1:8">
      <c r="A15" s="1068"/>
      <c r="B15" s="1075"/>
      <c r="C15" s="1078"/>
      <c r="D15" s="300" t="s">
        <v>765</v>
      </c>
      <c r="E15" s="301">
        <v>210</v>
      </c>
      <c r="F15" s="302"/>
      <c r="G15" s="820">
        <f t="shared" si="0"/>
        <v>0</v>
      </c>
      <c r="H15" s="824"/>
    </row>
    <row r="16" spans="1:8">
      <c r="A16" s="1068"/>
      <c r="B16" s="1070">
        <v>220</v>
      </c>
      <c r="C16" s="1063">
        <v>1</v>
      </c>
      <c r="D16" s="305" t="s">
        <v>766</v>
      </c>
      <c r="E16" s="301">
        <v>260</v>
      </c>
      <c r="F16" s="302"/>
      <c r="G16" s="820">
        <f t="shared" si="0"/>
        <v>0</v>
      </c>
      <c r="H16" s="824"/>
    </row>
    <row r="17" spans="1:8" ht="11.25" customHeight="1">
      <c r="A17" s="1068"/>
      <c r="B17" s="1071"/>
      <c r="C17" s="1073"/>
      <c r="D17" s="305" t="s">
        <v>764</v>
      </c>
      <c r="E17" s="301">
        <v>210</v>
      </c>
      <c r="F17" s="302"/>
      <c r="G17" s="820">
        <f t="shared" si="0"/>
        <v>0</v>
      </c>
      <c r="H17" s="824"/>
    </row>
    <row r="18" spans="1:8" ht="13.5" customHeight="1">
      <c r="A18" s="1068"/>
      <c r="B18" s="1071"/>
      <c r="C18" s="1064"/>
      <c r="D18" s="305" t="s">
        <v>765</v>
      </c>
      <c r="E18" s="301">
        <v>140</v>
      </c>
      <c r="F18" s="302"/>
      <c r="G18" s="820">
        <f t="shared" si="0"/>
        <v>0</v>
      </c>
      <c r="H18" s="824"/>
    </row>
    <row r="19" spans="1:8" ht="12.75" customHeight="1">
      <c r="A19" s="1068"/>
      <c r="B19" s="1071"/>
      <c r="C19" s="1063">
        <v>2</v>
      </c>
      <c r="D19" s="305" t="s">
        <v>764</v>
      </c>
      <c r="E19" s="301">
        <v>270</v>
      </c>
      <c r="F19" s="302"/>
      <c r="G19" s="820">
        <f t="shared" si="0"/>
        <v>0</v>
      </c>
      <c r="H19" s="824"/>
    </row>
    <row r="20" spans="1:8" s="306" customFormat="1" ht="12" customHeight="1">
      <c r="A20" s="1068"/>
      <c r="B20" s="1072"/>
      <c r="C20" s="1064"/>
      <c r="D20" s="305" t="s">
        <v>765</v>
      </c>
      <c r="E20" s="301">
        <v>180</v>
      </c>
      <c r="F20" s="302"/>
      <c r="G20" s="820">
        <f t="shared" si="0"/>
        <v>0</v>
      </c>
      <c r="H20" s="827"/>
    </row>
    <row r="21" spans="1:8">
      <c r="A21" s="1068"/>
      <c r="B21" s="1070" t="s">
        <v>284</v>
      </c>
      <c r="C21" s="1063">
        <v>1</v>
      </c>
      <c r="D21" s="305" t="s">
        <v>766</v>
      </c>
      <c r="E21" s="301">
        <v>180</v>
      </c>
      <c r="F21" s="302"/>
      <c r="G21" s="820">
        <f t="shared" si="0"/>
        <v>0</v>
      </c>
      <c r="H21" s="824"/>
    </row>
    <row r="22" spans="1:8">
      <c r="A22" s="1068"/>
      <c r="B22" s="1071"/>
      <c r="C22" s="1073"/>
      <c r="D22" s="305" t="s">
        <v>764</v>
      </c>
      <c r="E22" s="301">
        <v>160</v>
      </c>
      <c r="F22" s="307"/>
      <c r="G22" s="820">
        <f t="shared" si="0"/>
        <v>0</v>
      </c>
      <c r="H22" s="824"/>
    </row>
    <row r="23" spans="1:8">
      <c r="A23" s="1068"/>
      <c r="B23" s="1071"/>
      <c r="C23" s="1064"/>
      <c r="D23" s="305" t="s">
        <v>765</v>
      </c>
      <c r="E23" s="301">
        <v>130</v>
      </c>
      <c r="F23" s="307"/>
      <c r="G23" s="820">
        <f t="shared" si="0"/>
        <v>0</v>
      </c>
      <c r="H23" s="824"/>
    </row>
    <row r="24" spans="1:8">
      <c r="A24" s="1068"/>
      <c r="B24" s="1071"/>
      <c r="C24" s="1063">
        <v>2</v>
      </c>
      <c r="D24" s="305" t="s">
        <v>764</v>
      </c>
      <c r="E24" s="301">
        <v>190</v>
      </c>
      <c r="F24" s="307"/>
      <c r="G24" s="820">
        <f t="shared" si="0"/>
        <v>0</v>
      </c>
      <c r="H24" s="824"/>
    </row>
    <row r="25" spans="1:8">
      <c r="A25" s="1069"/>
      <c r="B25" s="1072"/>
      <c r="C25" s="1064"/>
      <c r="D25" s="305" t="s">
        <v>765</v>
      </c>
      <c r="E25" s="301">
        <v>160</v>
      </c>
      <c r="F25" s="307"/>
      <c r="G25" s="820">
        <f t="shared" si="0"/>
        <v>0</v>
      </c>
      <c r="H25" s="824"/>
    </row>
    <row r="26" spans="1:8">
      <c r="A26" s="1065" t="s">
        <v>285</v>
      </c>
      <c r="B26" s="308">
        <v>220</v>
      </c>
      <c r="C26" s="309" t="s">
        <v>286</v>
      </c>
      <c r="D26" s="305" t="s">
        <v>286</v>
      </c>
      <c r="E26" s="301">
        <v>3000</v>
      </c>
      <c r="F26" s="307"/>
      <c r="G26" s="820">
        <f t="shared" si="0"/>
        <v>0</v>
      </c>
      <c r="H26" s="824"/>
    </row>
    <row r="27" spans="1:8">
      <c r="A27" s="1066"/>
      <c r="B27" s="308">
        <v>110</v>
      </c>
      <c r="C27" s="309" t="s">
        <v>286</v>
      </c>
      <c r="D27" s="305" t="s">
        <v>286</v>
      </c>
      <c r="E27" s="301">
        <v>2300</v>
      </c>
      <c r="F27" s="307"/>
      <c r="G27" s="820">
        <f t="shared" si="0"/>
        <v>0</v>
      </c>
      <c r="H27" s="824"/>
    </row>
    <row r="28" spans="1:8">
      <c r="A28" s="310" t="s">
        <v>287</v>
      </c>
      <c r="B28" s="311"/>
      <c r="C28" s="312"/>
      <c r="D28" s="313"/>
      <c r="E28" s="314">
        <f>SUM(E16:E27)</f>
        <v>7180</v>
      </c>
      <c r="F28" s="315"/>
      <c r="G28" s="821">
        <f>SUM(G16:G27)</f>
        <v>0</v>
      </c>
      <c r="H28" s="824"/>
    </row>
    <row r="29" spans="1:8">
      <c r="A29" s="1067" t="s">
        <v>279</v>
      </c>
      <c r="B29" s="1070">
        <v>35</v>
      </c>
      <c r="C29" s="1063">
        <v>1</v>
      </c>
      <c r="D29" s="305" t="s">
        <v>766</v>
      </c>
      <c r="E29" s="301">
        <v>170</v>
      </c>
      <c r="F29" s="307"/>
      <c r="G29" s="820">
        <f t="shared" ref="G29:G38" si="1">E29*F29/100</f>
        <v>0</v>
      </c>
      <c r="H29" s="824"/>
    </row>
    <row r="30" spans="1:8">
      <c r="A30" s="1068"/>
      <c r="B30" s="1071"/>
      <c r="C30" s="1073"/>
      <c r="D30" s="305" t="s">
        <v>764</v>
      </c>
      <c r="E30" s="301">
        <v>140</v>
      </c>
      <c r="F30" s="307"/>
      <c r="G30" s="820">
        <f t="shared" si="1"/>
        <v>0</v>
      </c>
      <c r="H30" s="824"/>
    </row>
    <row r="31" spans="1:8">
      <c r="A31" s="1068"/>
      <c r="B31" s="1071"/>
      <c r="C31" s="1064"/>
      <c r="D31" s="305" t="s">
        <v>765</v>
      </c>
      <c r="E31" s="301">
        <v>120</v>
      </c>
      <c r="F31" s="307"/>
      <c r="G31" s="820">
        <f t="shared" si="1"/>
        <v>0</v>
      </c>
      <c r="H31" s="824"/>
    </row>
    <row r="32" spans="1:8">
      <c r="A32" s="1068"/>
      <c r="B32" s="1071"/>
      <c r="C32" s="1063">
        <v>2</v>
      </c>
      <c r="D32" s="305" t="s">
        <v>764</v>
      </c>
      <c r="E32" s="301">
        <v>180</v>
      </c>
      <c r="F32" s="307"/>
      <c r="G32" s="820">
        <f t="shared" si="1"/>
        <v>0</v>
      </c>
      <c r="H32" s="824"/>
    </row>
    <row r="33" spans="1:8">
      <c r="A33" s="1068"/>
      <c r="B33" s="1072"/>
      <c r="C33" s="1064"/>
      <c r="D33" s="305" t="s">
        <v>765</v>
      </c>
      <c r="E33" s="301">
        <v>150</v>
      </c>
      <c r="F33" s="307"/>
      <c r="G33" s="820">
        <f t="shared" si="1"/>
        <v>0</v>
      </c>
      <c r="H33" s="824"/>
    </row>
    <row r="34" spans="1:8">
      <c r="A34" s="1068"/>
      <c r="B34" s="1070" t="s">
        <v>767</v>
      </c>
      <c r="C34" s="309" t="s">
        <v>286</v>
      </c>
      <c r="D34" s="305" t="s">
        <v>766</v>
      </c>
      <c r="E34" s="301">
        <v>160</v>
      </c>
      <c r="F34" s="307"/>
      <c r="G34" s="820">
        <f t="shared" si="1"/>
        <v>0</v>
      </c>
      <c r="H34" s="824"/>
    </row>
    <row r="35" spans="1:8">
      <c r="A35" s="1068"/>
      <c r="B35" s="1071"/>
      <c r="C35" s="309"/>
      <c r="D35" s="305" t="s">
        <v>768</v>
      </c>
      <c r="E35" s="301">
        <v>140</v>
      </c>
      <c r="F35" s="307"/>
      <c r="G35" s="820">
        <f t="shared" si="1"/>
        <v>0</v>
      </c>
      <c r="H35" s="824"/>
    </row>
    <row r="36" spans="1:8">
      <c r="A36" s="1069"/>
      <c r="B36" s="1072"/>
      <c r="C36" s="309"/>
      <c r="D36" s="305" t="s">
        <v>769</v>
      </c>
      <c r="E36" s="301">
        <v>110</v>
      </c>
      <c r="F36" s="307"/>
      <c r="G36" s="820">
        <f t="shared" si="1"/>
        <v>0</v>
      </c>
      <c r="H36" s="824"/>
    </row>
    <row r="37" spans="1:8">
      <c r="A37" s="1084" t="s">
        <v>285</v>
      </c>
      <c r="B37" s="308" t="s">
        <v>770</v>
      </c>
      <c r="C37" s="309" t="s">
        <v>286</v>
      </c>
      <c r="D37" s="305" t="s">
        <v>286</v>
      </c>
      <c r="E37" s="301">
        <v>470</v>
      </c>
      <c r="F37" s="307"/>
      <c r="G37" s="820">
        <f t="shared" si="1"/>
        <v>0</v>
      </c>
      <c r="H37" s="824"/>
    </row>
    <row r="38" spans="1:8">
      <c r="A38" s="1085"/>
      <c r="B38" s="308" t="s">
        <v>771</v>
      </c>
      <c r="C38" s="309" t="s">
        <v>286</v>
      </c>
      <c r="D38" s="305" t="s">
        <v>286</v>
      </c>
      <c r="E38" s="301">
        <v>350</v>
      </c>
      <c r="F38" s="307"/>
      <c r="G38" s="820">
        <f t="shared" si="1"/>
        <v>0</v>
      </c>
      <c r="H38" s="824"/>
    </row>
    <row r="39" spans="1:8">
      <c r="A39" s="310" t="s">
        <v>289</v>
      </c>
      <c r="B39" s="311"/>
      <c r="C39" s="312"/>
      <c r="D39" s="313"/>
      <c r="E39" s="314">
        <f>SUM(E29:E33)+E37</f>
        <v>1230</v>
      </c>
      <c r="F39" s="315"/>
      <c r="G39" s="821">
        <f>SUM(G29:G33)+G37</f>
        <v>0</v>
      </c>
      <c r="H39" s="824"/>
    </row>
    <row r="40" spans="1:8">
      <c r="A40" s="310" t="s">
        <v>290</v>
      </c>
      <c r="B40" s="311"/>
      <c r="C40" s="312"/>
      <c r="D40" s="313"/>
      <c r="E40" s="314">
        <f>SUM(E34:E36)+E38</f>
        <v>760</v>
      </c>
      <c r="F40" s="315"/>
      <c r="G40" s="821">
        <f>SUM(G34:G36)+G38</f>
        <v>0</v>
      </c>
      <c r="H40" s="824"/>
    </row>
    <row r="41" spans="1:8">
      <c r="A41" s="1084" t="s">
        <v>279</v>
      </c>
      <c r="B41" s="1070" t="s">
        <v>772</v>
      </c>
      <c r="C41" s="1063" t="s">
        <v>286</v>
      </c>
      <c r="D41" s="305" t="s">
        <v>766</v>
      </c>
      <c r="E41" s="301">
        <v>260</v>
      </c>
      <c r="F41" s="302"/>
      <c r="G41" s="820">
        <f>E41*F41/100</f>
        <v>0</v>
      </c>
      <c r="H41" s="824"/>
    </row>
    <row r="42" spans="1:8">
      <c r="A42" s="1086"/>
      <c r="B42" s="1071"/>
      <c r="C42" s="1073"/>
      <c r="D42" s="305" t="s">
        <v>768</v>
      </c>
      <c r="E42" s="301">
        <v>220</v>
      </c>
      <c r="F42" s="302"/>
      <c r="G42" s="820">
        <f>E42*F42/100</f>
        <v>0</v>
      </c>
      <c r="H42" s="824"/>
    </row>
    <row r="43" spans="1:8">
      <c r="A43" s="1085"/>
      <c r="B43" s="1072"/>
      <c r="C43" s="1064"/>
      <c r="D43" s="305" t="s">
        <v>769</v>
      </c>
      <c r="E43" s="301">
        <v>150</v>
      </c>
      <c r="F43" s="302"/>
      <c r="G43" s="820">
        <f>E43*F43/100</f>
        <v>0</v>
      </c>
      <c r="H43" s="824"/>
    </row>
    <row r="44" spans="1:8">
      <c r="A44" s="317" t="s">
        <v>285</v>
      </c>
      <c r="B44" s="308" t="s">
        <v>291</v>
      </c>
      <c r="C44" s="309" t="s">
        <v>286</v>
      </c>
      <c r="D44" s="305" t="s">
        <v>286</v>
      </c>
      <c r="E44" s="301">
        <v>270</v>
      </c>
      <c r="F44" s="302"/>
      <c r="G44" s="820">
        <f>E44*F44/100</f>
        <v>0</v>
      </c>
      <c r="H44" s="824"/>
    </row>
    <row r="45" spans="1:8">
      <c r="A45" s="310" t="s">
        <v>292</v>
      </c>
      <c r="B45" s="311"/>
      <c r="C45" s="312"/>
      <c r="D45" s="313"/>
      <c r="E45" s="314">
        <f>SUM(E41:E44)</f>
        <v>900</v>
      </c>
      <c r="F45" s="318"/>
      <c r="G45" s="821">
        <f>SUM(G41:G44)</f>
        <v>0</v>
      </c>
      <c r="H45" s="824"/>
    </row>
    <row r="46" spans="1:8" ht="13.5" customHeight="1">
      <c r="A46" s="1057" t="s">
        <v>268</v>
      </c>
      <c r="B46" s="1058"/>
      <c r="C46" s="319" t="s">
        <v>11</v>
      </c>
      <c r="D46" s="320"/>
      <c r="E46" s="321"/>
      <c r="F46" s="322">
        <f>F47+F48+F49+F50</f>
        <v>0</v>
      </c>
      <c r="G46" s="822">
        <f>G47+G48+G49+G50</f>
        <v>0</v>
      </c>
      <c r="H46" s="824"/>
    </row>
    <row r="47" spans="1:8">
      <c r="A47" s="1059"/>
      <c r="B47" s="1060"/>
      <c r="C47" s="324" t="s">
        <v>88</v>
      </c>
      <c r="D47" s="325"/>
      <c r="E47" s="326"/>
      <c r="F47" s="327">
        <f>F28</f>
        <v>0</v>
      </c>
      <c r="G47" s="822">
        <f>G28</f>
        <v>0</v>
      </c>
      <c r="H47" s="824"/>
    </row>
    <row r="48" spans="1:8">
      <c r="A48" s="1059"/>
      <c r="B48" s="1060"/>
      <c r="C48" s="324" t="s">
        <v>89</v>
      </c>
      <c r="D48" s="328"/>
      <c r="E48" s="326"/>
      <c r="F48" s="327">
        <f>F39</f>
        <v>0</v>
      </c>
      <c r="G48" s="822">
        <f>G39</f>
        <v>0</v>
      </c>
      <c r="H48" s="824"/>
    </row>
    <row r="49" spans="1:8">
      <c r="A49" s="1059"/>
      <c r="B49" s="1060"/>
      <c r="C49" s="324" t="s">
        <v>90</v>
      </c>
      <c r="D49" s="325"/>
      <c r="E49" s="326"/>
      <c r="F49" s="327">
        <f>F40</f>
        <v>0</v>
      </c>
      <c r="G49" s="822">
        <f>G40</f>
        <v>0</v>
      </c>
      <c r="H49" s="824"/>
    </row>
    <row r="50" spans="1:8" s="334" customFormat="1" ht="26.25" customHeight="1" thickBot="1">
      <c r="A50" s="1061"/>
      <c r="B50" s="1062"/>
      <c r="C50" s="329" t="s">
        <v>91</v>
      </c>
      <c r="D50" s="330"/>
      <c r="E50" s="331"/>
      <c r="F50" s="332">
        <f>F45</f>
        <v>0</v>
      </c>
      <c r="G50" s="823">
        <f>G45</f>
        <v>0</v>
      </c>
      <c r="H50" s="828"/>
    </row>
    <row r="51" spans="1:8">
      <c r="D51" s="295"/>
      <c r="F51" s="335"/>
      <c r="G51" s="335"/>
    </row>
    <row r="53" spans="1:8" ht="16.5" customHeight="1"/>
    <row r="54" spans="1:8" ht="16.5" customHeight="1"/>
    <row r="55" spans="1:8" ht="34.5" customHeight="1"/>
    <row r="60" spans="1:8" ht="20.25" customHeight="1"/>
    <row r="61" spans="1:8" ht="21.75" customHeight="1"/>
    <row r="62" spans="1:8" ht="21.75" customHeight="1"/>
    <row r="63" spans="1:8" ht="26.25" customHeight="1"/>
    <row r="64" spans="1:8" ht="49.5" customHeight="1"/>
    <row r="65" ht="27.75" customHeight="1"/>
  </sheetData>
  <sheetProtection algorithmName="SHA-512" hashValue="eYDT+Jrh3ulA5/P4ST6DfxvnfMBjpAodlLn6fjbCnUTz5yGSb57OheaVIOw3RFaJbruei5wojO2t6jKmXBYKKA==" saltValue="rx2x8dBkJC3hXRdRkH7PYA==" spinCount="100000" sheet="1" objects="1"/>
  <protectedRanges>
    <protectedRange sqref="F10:F45" name="Диапазон1_1"/>
  </protectedRanges>
  <mergeCells count="32">
    <mergeCell ref="E7:H7"/>
    <mergeCell ref="F1:G1"/>
    <mergeCell ref="E2:G2"/>
    <mergeCell ref="A37:A38"/>
    <mergeCell ref="A41:A43"/>
    <mergeCell ref="B41:B43"/>
    <mergeCell ref="C41:C43"/>
    <mergeCell ref="B21:B25"/>
    <mergeCell ref="C21:C23"/>
    <mergeCell ref="F3:G3"/>
    <mergeCell ref="A4:G4"/>
    <mergeCell ref="A5:G5"/>
    <mergeCell ref="A7:A9"/>
    <mergeCell ref="B7:B9"/>
    <mergeCell ref="C7:C9"/>
    <mergeCell ref="D7:D9"/>
    <mergeCell ref="A46:B50"/>
    <mergeCell ref="C24:C25"/>
    <mergeCell ref="A26:A27"/>
    <mergeCell ref="A29:A36"/>
    <mergeCell ref="B29:B33"/>
    <mergeCell ref="C29:C31"/>
    <mergeCell ref="C32:C33"/>
    <mergeCell ref="B34:B36"/>
    <mergeCell ref="A10:A25"/>
    <mergeCell ref="B10:B11"/>
    <mergeCell ref="B12:B15"/>
    <mergeCell ref="C12:C13"/>
    <mergeCell ref="C14:C15"/>
    <mergeCell ref="B16:B20"/>
    <mergeCell ref="C16:C18"/>
    <mergeCell ref="C19:C20"/>
  </mergeCells>
  <dataValidations count="1">
    <dataValidation type="decimal" allowBlank="1" showInputMessage="1" showErrorMessage="1" error="Ввведеное значение неверно" sqref="E47:F50 E16:E45 F10:F45" xr:uid="{00000000-0002-0000-2100-000000000000}">
      <formula1>-1000000000000000</formula1>
      <formula2>1000000000000000</formula2>
    </dataValidation>
  </dataValidations>
  <printOptions horizontalCentered="1"/>
  <pageMargins left="0" right="0" top="0" bottom="0" header="0" footer="0"/>
  <pageSetup paperSize="9" scale="85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25"/>
  <dimension ref="A1:I61"/>
  <sheetViews>
    <sheetView topLeftCell="A4" zoomScale="78" zoomScaleNormal="78" zoomScaleSheetLayoutView="75" workbookViewId="0">
      <pane xSplit="4" topLeftCell="E1" activePane="topRight" state="frozen"/>
      <selection activeCell="B6" sqref="B6"/>
      <selection pane="topRight" activeCell="H13" sqref="H13"/>
    </sheetView>
  </sheetViews>
  <sheetFormatPr defaultColWidth="14.42578125" defaultRowHeight="12.75"/>
  <cols>
    <col min="1" max="1" width="6.28515625" style="787" customWidth="1"/>
    <col min="2" max="3" width="14.42578125" style="787"/>
    <col min="4" max="5" width="14.42578125" style="355"/>
    <col min="6" max="7" width="14.42578125" style="787"/>
    <col min="8" max="16384" width="14.42578125" style="340"/>
  </cols>
  <sheetData>
    <row r="1" spans="1:9" ht="15">
      <c r="G1" s="789" t="s">
        <v>827</v>
      </c>
    </row>
    <row r="2" spans="1:9" ht="14.45" customHeight="1">
      <c r="E2" s="1108" t="s">
        <v>822</v>
      </c>
      <c r="F2" s="1108"/>
      <c r="G2" s="1108"/>
    </row>
    <row r="3" spans="1:9" ht="20.25">
      <c r="C3" s="791"/>
      <c r="D3" s="791"/>
      <c r="E3" s="791"/>
      <c r="F3" s="791"/>
      <c r="G3" s="792" t="s">
        <v>773</v>
      </c>
      <c r="H3" s="339"/>
      <c r="I3" s="339"/>
    </row>
    <row r="4" spans="1:9" ht="66" customHeight="1">
      <c r="C4" s="1111" t="s">
        <v>774</v>
      </c>
      <c r="D4" s="1112"/>
      <c r="E4" s="1112"/>
      <c r="F4" s="1112"/>
      <c r="G4" s="1112"/>
      <c r="H4" s="341"/>
      <c r="I4" s="341"/>
    </row>
    <row r="5" spans="1:9" ht="15.75">
      <c r="C5" s="1091">
        <f>'Таб. 14 Пр. 6 2.1'!A5:G5</f>
        <v>0</v>
      </c>
      <c r="D5" s="1091"/>
      <c r="E5" s="1091"/>
      <c r="F5" s="1091"/>
      <c r="G5" s="1091"/>
      <c r="H5" s="342"/>
      <c r="I5" s="342"/>
    </row>
    <row r="6" spans="1:9" ht="13.5" thickBot="1">
      <c r="D6" s="747"/>
      <c r="E6" s="747"/>
      <c r="H6" s="343"/>
      <c r="I6" s="343"/>
    </row>
    <row r="7" spans="1:9" ht="16.5" customHeight="1">
      <c r="A7" s="1103" t="s">
        <v>1019</v>
      </c>
      <c r="B7" s="1103" t="s">
        <v>183</v>
      </c>
      <c r="C7" s="1103" t="s">
        <v>294</v>
      </c>
      <c r="D7" s="1103" t="s">
        <v>271</v>
      </c>
      <c r="E7" s="1113" t="str">
        <f>'Таб. 14 Пр. 6 2.1'!E7</f>
        <v>Плановый перод</v>
      </c>
      <c r="F7" s="1113"/>
      <c r="G7" s="1114"/>
      <c r="H7" s="1106" t="s">
        <v>1160</v>
      </c>
      <c r="I7" s="345"/>
    </row>
    <row r="8" spans="1:9" ht="69" customHeight="1" thickBot="1">
      <c r="A8" s="1104"/>
      <c r="B8" s="1104"/>
      <c r="C8" s="1104"/>
      <c r="D8" s="1104"/>
      <c r="E8" s="790" t="s">
        <v>295</v>
      </c>
      <c r="F8" s="790" t="s">
        <v>296</v>
      </c>
      <c r="G8" s="829" t="s">
        <v>275</v>
      </c>
      <c r="H8" s="1107"/>
    </row>
    <row r="9" spans="1:9">
      <c r="A9" s="1105">
        <v>1</v>
      </c>
      <c r="B9" s="1105" t="s">
        <v>1107</v>
      </c>
      <c r="C9" s="1115" t="s">
        <v>297</v>
      </c>
      <c r="D9" s="793" t="s">
        <v>280</v>
      </c>
      <c r="E9" s="794">
        <v>500</v>
      </c>
      <c r="F9" s="795"/>
      <c r="G9" s="830">
        <f t="shared" ref="G9:G48" si="0">E9*F9</f>
        <v>0</v>
      </c>
      <c r="H9" s="834"/>
    </row>
    <row r="10" spans="1:9" s="348" customFormat="1">
      <c r="A10" s="1101"/>
      <c r="B10" s="1101"/>
      <c r="C10" s="1109"/>
      <c r="D10" s="797">
        <v>330</v>
      </c>
      <c r="E10" s="798">
        <v>250</v>
      </c>
      <c r="F10" s="799"/>
      <c r="G10" s="831">
        <f t="shared" si="0"/>
        <v>0</v>
      </c>
      <c r="H10" s="834"/>
    </row>
    <row r="11" spans="1:9">
      <c r="A11" s="1101"/>
      <c r="B11" s="1101"/>
      <c r="C11" s="1109"/>
      <c r="D11" s="801">
        <v>220</v>
      </c>
      <c r="E11" s="798">
        <v>210</v>
      </c>
      <c r="F11" s="799"/>
      <c r="G11" s="831">
        <f t="shared" si="0"/>
        <v>0</v>
      </c>
      <c r="H11" s="835"/>
      <c r="I11" s="349"/>
    </row>
    <row r="12" spans="1:9">
      <c r="A12" s="1101"/>
      <c r="B12" s="1101"/>
      <c r="C12" s="1109"/>
      <c r="D12" s="801" t="s">
        <v>284</v>
      </c>
      <c r="E12" s="798">
        <v>105</v>
      </c>
      <c r="F12" s="799"/>
      <c r="G12" s="831">
        <f t="shared" si="0"/>
        <v>0</v>
      </c>
      <c r="H12" s="835"/>
      <c r="I12" s="349"/>
    </row>
    <row r="13" spans="1:9" ht="11.25" customHeight="1">
      <c r="A13" s="1101"/>
      <c r="B13" s="1101"/>
      <c r="C13" s="1109"/>
      <c r="D13" s="802">
        <v>35</v>
      </c>
      <c r="E13" s="798">
        <v>75</v>
      </c>
      <c r="F13" s="799"/>
      <c r="G13" s="831">
        <f t="shared" si="0"/>
        <v>0</v>
      </c>
      <c r="H13" s="835"/>
      <c r="I13" s="349"/>
    </row>
    <row r="14" spans="1:9" ht="13.5" customHeight="1">
      <c r="A14" s="1101">
        <v>2</v>
      </c>
      <c r="B14" s="1101" t="s">
        <v>1108</v>
      </c>
      <c r="C14" s="1109" t="s">
        <v>298</v>
      </c>
      <c r="D14" s="802">
        <v>1150</v>
      </c>
      <c r="E14" s="798"/>
      <c r="F14" s="799"/>
      <c r="G14" s="831">
        <f t="shared" si="0"/>
        <v>0</v>
      </c>
      <c r="H14" s="836"/>
      <c r="I14" s="349"/>
    </row>
    <row r="15" spans="1:9" ht="12.75" customHeight="1">
      <c r="A15" s="1101"/>
      <c r="B15" s="1101"/>
      <c r="C15" s="1109"/>
      <c r="D15" s="802">
        <v>750</v>
      </c>
      <c r="E15" s="798"/>
      <c r="F15" s="799"/>
      <c r="G15" s="831">
        <f t="shared" si="0"/>
        <v>0</v>
      </c>
      <c r="H15" s="835"/>
      <c r="I15" s="349"/>
    </row>
    <row r="16" spans="1:9" s="353" customFormat="1" ht="12" customHeight="1">
      <c r="A16" s="1101"/>
      <c r="B16" s="1101"/>
      <c r="C16" s="1109"/>
      <c r="D16" s="802" t="s">
        <v>280</v>
      </c>
      <c r="E16" s="798">
        <v>28</v>
      </c>
      <c r="F16" s="799"/>
      <c r="G16" s="831">
        <f t="shared" si="0"/>
        <v>0</v>
      </c>
      <c r="H16" s="837"/>
      <c r="I16" s="352"/>
    </row>
    <row r="17" spans="1:9">
      <c r="A17" s="1101"/>
      <c r="B17" s="1101"/>
      <c r="C17" s="1109"/>
      <c r="D17" s="802">
        <v>330</v>
      </c>
      <c r="E17" s="798">
        <v>18</v>
      </c>
      <c r="F17" s="799"/>
      <c r="G17" s="831">
        <f t="shared" si="0"/>
        <v>0</v>
      </c>
      <c r="H17" s="838"/>
      <c r="I17" s="354"/>
    </row>
    <row r="18" spans="1:9">
      <c r="A18" s="1101"/>
      <c r="B18" s="1101"/>
      <c r="C18" s="1109"/>
      <c r="D18" s="802">
        <v>220</v>
      </c>
      <c r="E18" s="798">
        <v>14</v>
      </c>
      <c r="F18" s="799"/>
      <c r="G18" s="831">
        <f t="shared" si="0"/>
        <v>0</v>
      </c>
      <c r="H18" s="828"/>
    </row>
    <row r="19" spans="1:9">
      <c r="A19" s="1101"/>
      <c r="B19" s="1101"/>
      <c r="C19" s="1109"/>
      <c r="D19" s="802" t="s">
        <v>284</v>
      </c>
      <c r="E19" s="798">
        <v>7.8</v>
      </c>
      <c r="F19" s="799"/>
      <c r="G19" s="831">
        <f t="shared" si="0"/>
        <v>0</v>
      </c>
      <c r="H19" s="828"/>
    </row>
    <row r="20" spans="1:9">
      <c r="A20" s="1101"/>
      <c r="B20" s="1101"/>
      <c r="C20" s="1109"/>
      <c r="D20" s="802">
        <v>35</v>
      </c>
      <c r="E20" s="798">
        <v>2.1</v>
      </c>
      <c r="F20" s="799"/>
      <c r="G20" s="831">
        <f t="shared" si="0"/>
        <v>0</v>
      </c>
      <c r="H20" s="828"/>
    </row>
    <row r="21" spans="1:9" ht="31.5" customHeight="1">
      <c r="A21" s="1101"/>
      <c r="B21" s="1101"/>
      <c r="C21" s="1109"/>
      <c r="D21" s="803" t="s">
        <v>288</v>
      </c>
      <c r="E21" s="798">
        <v>1</v>
      </c>
      <c r="F21" s="799"/>
      <c r="G21" s="831">
        <f t="shared" si="0"/>
        <v>0</v>
      </c>
      <c r="H21" s="828"/>
    </row>
    <row r="22" spans="1:9">
      <c r="A22" s="1101">
        <v>3</v>
      </c>
      <c r="B22" s="1101" t="s">
        <v>1109</v>
      </c>
      <c r="C22" s="1109" t="s">
        <v>299</v>
      </c>
      <c r="D22" s="802">
        <v>1150</v>
      </c>
      <c r="E22" s="798"/>
      <c r="F22" s="799"/>
      <c r="G22" s="831">
        <f t="shared" si="0"/>
        <v>0</v>
      </c>
      <c r="H22" s="828"/>
    </row>
    <row r="23" spans="1:9">
      <c r="A23" s="1101"/>
      <c r="B23" s="1101"/>
      <c r="C23" s="1109"/>
      <c r="D23" s="802">
        <v>750</v>
      </c>
      <c r="E23" s="798"/>
      <c r="F23" s="799"/>
      <c r="G23" s="831">
        <f t="shared" si="0"/>
        <v>0</v>
      </c>
      <c r="H23" s="828"/>
    </row>
    <row r="24" spans="1:9">
      <c r="A24" s="1101"/>
      <c r="B24" s="1101"/>
      <c r="C24" s="1109"/>
      <c r="D24" s="802" t="s">
        <v>280</v>
      </c>
      <c r="E24" s="798">
        <v>88</v>
      </c>
      <c r="F24" s="799"/>
      <c r="G24" s="831">
        <f t="shared" si="0"/>
        <v>0</v>
      </c>
      <c r="H24" s="828"/>
    </row>
    <row r="25" spans="1:9">
      <c r="A25" s="1101"/>
      <c r="B25" s="1101"/>
      <c r="C25" s="1109"/>
      <c r="D25" s="802">
        <v>330</v>
      </c>
      <c r="E25" s="798">
        <v>66</v>
      </c>
      <c r="F25" s="799"/>
      <c r="G25" s="831">
        <f t="shared" si="0"/>
        <v>0</v>
      </c>
      <c r="H25" s="828"/>
    </row>
    <row r="26" spans="1:9">
      <c r="A26" s="1101"/>
      <c r="B26" s="1101"/>
      <c r="C26" s="1109"/>
      <c r="D26" s="802">
        <v>220</v>
      </c>
      <c r="E26" s="798">
        <v>43</v>
      </c>
      <c r="F26" s="799"/>
      <c r="G26" s="831">
        <f t="shared" si="0"/>
        <v>0</v>
      </c>
      <c r="H26" s="828"/>
    </row>
    <row r="27" spans="1:9">
      <c r="A27" s="1101"/>
      <c r="B27" s="1101"/>
      <c r="C27" s="1109"/>
      <c r="D27" s="802" t="s">
        <v>284</v>
      </c>
      <c r="E27" s="798">
        <v>26</v>
      </c>
      <c r="F27" s="799"/>
      <c r="G27" s="831">
        <f t="shared" si="0"/>
        <v>0</v>
      </c>
      <c r="H27" s="828"/>
    </row>
    <row r="28" spans="1:9">
      <c r="A28" s="1101"/>
      <c r="B28" s="1101"/>
      <c r="C28" s="1109"/>
      <c r="D28" s="802">
        <v>35</v>
      </c>
      <c r="E28" s="798">
        <v>11</v>
      </c>
      <c r="F28" s="799"/>
      <c r="G28" s="831">
        <f t="shared" si="0"/>
        <v>0</v>
      </c>
      <c r="H28" s="828"/>
    </row>
    <row r="29" spans="1:9">
      <c r="A29" s="1101"/>
      <c r="B29" s="1101"/>
      <c r="C29" s="1109"/>
      <c r="D29" s="803" t="s">
        <v>288</v>
      </c>
      <c r="E29" s="798">
        <v>5.5</v>
      </c>
      <c r="F29" s="799"/>
      <c r="G29" s="831">
        <f t="shared" si="0"/>
        <v>0</v>
      </c>
      <c r="H29" s="828"/>
    </row>
    <row r="30" spans="1:9">
      <c r="A30" s="1101">
        <v>4</v>
      </c>
      <c r="B30" s="1101" t="s">
        <v>1110</v>
      </c>
      <c r="C30" s="1109" t="s">
        <v>300</v>
      </c>
      <c r="D30" s="802">
        <v>220</v>
      </c>
      <c r="E30" s="798">
        <v>23</v>
      </c>
      <c r="F30" s="799"/>
      <c r="G30" s="831">
        <f t="shared" si="0"/>
        <v>0</v>
      </c>
      <c r="H30" s="828"/>
    </row>
    <row r="31" spans="1:9">
      <c r="A31" s="1101"/>
      <c r="B31" s="1101"/>
      <c r="C31" s="1109"/>
      <c r="D31" s="802" t="s">
        <v>284</v>
      </c>
      <c r="E31" s="798">
        <v>14</v>
      </c>
      <c r="F31" s="799"/>
      <c r="G31" s="831">
        <f t="shared" si="0"/>
        <v>0</v>
      </c>
      <c r="H31" s="828"/>
    </row>
    <row r="32" spans="1:9">
      <c r="A32" s="1101"/>
      <c r="B32" s="1101"/>
      <c r="C32" s="1109"/>
      <c r="D32" s="802">
        <v>35</v>
      </c>
      <c r="E32" s="798">
        <v>6.4</v>
      </c>
      <c r="F32" s="799"/>
      <c r="G32" s="831">
        <f t="shared" si="0"/>
        <v>0</v>
      </c>
      <c r="H32" s="828"/>
    </row>
    <row r="33" spans="1:8">
      <c r="A33" s="1101"/>
      <c r="B33" s="1101"/>
      <c r="C33" s="1109"/>
      <c r="D33" s="803" t="s">
        <v>288</v>
      </c>
      <c r="E33" s="798">
        <v>3.1</v>
      </c>
      <c r="F33" s="799"/>
      <c r="G33" s="831">
        <f t="shared" si="0"/>
        <v>0</v>
      </c>
      <c r="H33" s="828"/>
    </row>
    <row r="34" spans="1:8" ht="12.75" customHeight="1">
      <c r="A34" s="1101">
        <v>5</v>
      </c>
      <c r="B34" s="1101" t="s">
        <v>1111</v>
      </c>
      <c r="C34" s="1109" t="s">
        <v>298</v>
      </c>
      <c r="D34" s="802" t="s">
        <v>280</v>
      </c>
      <c r="E34" s="798">
        <v>35</v>
      </c>
      <c r="F34" s="799"/>
      <c r="G34" s="831">
        <f t="shared" si="0"/>
        <v>0</v>
      </c>
      <c r="H34" s="828"/>
    </row>
    <row r="35" spans="1:8">
      <c r="A35" s="1101"/>
      <c r="B35" s="1101"/>
      <c r="C35" s="1109"/>
      <c r="D35" s="802">
        <v>330</v>
      </c>
      <c r="E35" s="798">
        <v>24</v>
      </c>
      <c r="F35" s="799"/>
      <c r="G35" s="831">
        <f t="shared" si="0"/>
        <v>0</v>
      </c>
      <c r="H35" s="828"/>
    </row>
    <row r="36" spans="1:8">
      <c r="A36" s="1101"/>
      <c r="B36" s="1101"/>
      <c r="C36" s="1109"/>
      <c r="D36" s="802">
        <v>220</v>
      </c>
      <c r="E36" s="798">
        <v>19</v>
      </c>
      <c r="F36" s="799"/>
      <c r="G36" s="831">
        <f t="shared" si="0"/>
        <v>0</v>
      </c>
      <c r="H36" s="828"/>
    </row>
    <row r="37" spans="1:8">
      <c r="A37" s="1101"/>
      <c r="B37" s="1101"/>
      <c r="C37" s="1109"/>
      <c r="D37" s="802" t="s">
        <v>284</v>
      </c>
      <c r="E37" s="798">
        <v>9.5</v>
      </c>
      <c r="F37" s="799"/>
      <c r="G37" s="831">
        <f t="shared" si="0"/>
        <v>0</v>
      </c>
      <c r="H37" s="828"/>
    </row>
    <row r="38" spans="1:8">
      <c r="A38" s="1101"/>
      <c r="B38" s="1101"/>
      <c r="C38" s="1109"/>
      <c r="D38" s="802">
        <v>35</v>
      </c>
      <c r="E38" s="798">
        <v>4.7</v>
      </c>
      <c r="F38" s="799"/>
      <c r="G38" s="831">
        <f t="shared" si="0"/>
        <v>0</v>
      </c>
      <c r="H38" s="828"/>
    </row>
    <row r="39" spans="1:8" ht="25.5">
      <c r="A39" s="788">
        <v>6</v>
      </c>
      <c r="B39" s="788" t="s">
        <v>1112</v>
      </c>
      <c r="C39" s="804" t="s">
        <v>300</v>
      </c>
      <c r="D39" s="803" t="s">
        <v>288</v>
      </c>
      <c r="E39" s="798">
        <v>2.2999999999999998</v>
      </c>
      <c r="F39" s="799"/>
      <c r="G39" s="831">
        <f t="shared" si="0"/>
        <v>0</v>
      </c>
      <c r="H39" s="828"/>
    </row>
    <row r="40" spans="1:8" ht="51">
      <c r="A40" s="788">
        <v>7</v>
      </c>
      <c r="B40" s="788" t="s">
        <v>1113</v>
      </c>
      <c r="C40" s="804" t="s">
        <v>300</v>
      </c>
      <c r="D40" s="803" t="s">
        <v>288</v>
      </c>
      <c r="E40" s="798">
        <v>26</v>
      </c>
      <c r="F40" s="799"/>
      <c r="G40" s="831">
        <f t="shared" si="0"/>
        <v>0</v>
      </c>
      <c r="H40" s="828"/>
    </row>
    <row r="41" spans="1:8" ht="25.5">
      <c r="A41" s="788">
        <v>8</v>
      </c>
      <c r="B41" s="788" t="s">
        <v>1114</v>
      </c>
      <c r="C41" s="804" t="s">
        <v>300</v>
      </c>
      <c r="D41" s="803" t="s">
        <v>288</v>
      </c>
      <c r="E41" s="798">
        <v>48</v>
      </c>
      <c r="F41" s="799"/>
      <c r="G41" s="831">
        <f t="shared" si="0"/>
        <v>0</v>
      </c>
      <c r="H41" s="828"/>
    </row>
    <row r="42" spans="1:8" ht="13.5" customHeight="1">
      <c r="A42" s="1101">
        <v>9</v>
      </c>
      <c r="B42" s="1101" t="s">
        <v>1115</v>
      </c>
      <c r="C42" s="1109" t="s">
        <v>301</v>
      </c>
      <c r="D42" s="802" t="s">
        <v>284</v>
      </c>
      <c r="E42" s="798">
        <v>2.4</v>
      </c>
      <c r="F42" s="799"/>
      <c r="G42" s="831">
        <f t="shared" si="0"/>
        <v>0</v>
      </c>
      <c r="H42" s="828"/>
    </row>
    <row r="43" spans="1:8">
      <c r="A43" s="1101"/>
      <c r="B43" s="1101"/>
      <c r="C43" s="1109"/>
      <c r="D43" s="802">
        <v>35</v>
      </c>
      <c r="E43" s="798">
        <v>2.4</v>
      </c>
      <c r="F43" s="799"/>
      <c r="G43" s="831">
        <f t="shared" si="0"/>
        <v>0</v>
      </c>
      <c r="H43" s="828"/>
    </row>
    <row r="44" spans="1:8">
      <c r="A44" s="1101"/>
      <c r="B44" s="1101"/>
      <c r="C44" s="1109"/>
      <c r="D44" s="803" t="s">
        <v>288</v>
      </c>
      <c r="E44" s="798">
        <v>2.4</v>
      </c>
      <c r="F44" s="799"/>
      <c r="G44" s="831">
        <f t="shared" si="0"/>
        <v>0</v>
      </c>
      <c r="H44" s="828"/>
    </row>
    <row r="45" spans="1:8" ht="25.5">
      <c r="A45" s="788">
        <v>10</v>
      </c>
      <c r="B45" s="788" t="s">
        <v>1116</v>
      </c>
      <c r="C45" s="804" t="s">
        <v>302</v>
      </c>
      <c r="D45" s="803" t="s">
        <v>288</v>
      </c>
      <c r="E45" s="798">
        <v>2.5</v>
      </c>
      <c r="F45" s="799"/>
      <c r="G45" s="831">
        <f t="shared" si="0"/>
        <v>0</v>
      </c>
      <c r="H45" s="828"/>
    </row>
    <row r="46" spans="1:8" ht="26.25" customHeight="1">
      <c r="A46" s="788">
        <v>11</v>
      </c>
      <c r="B46" s="788" t="s">
        <v>1117</v>
      </c>
      <c r="C46" s="804" t="s">
        <v>303</v>
      </c>
      <c r="D46" s="803" t="s">
        <v>288</v>
      </c>
      <c r="E46" s="798">
        <v>2.2999999999999998</v>
      </c>
      <c r="F46" s="799"/>
      <c r="G46" s="831">
        <f t="shared" si="0"/>
        <v>0</v>
      </c>
      <c r="H46" s="828"/>
    </row>
    <row r="47" spans="1:8" ht="38.25">
      <c r="A47" s="788">
        <v>12</v>
      </c>
      <c r="B47" s="788" t="s">
        <v>1118</v>
      </c>
      <c r="C47" s="804" t="s">
        <v>303</v>
      </c>
      <c r="D47" s="803" t="s">
        <v>288</v>
      </c>
      <c r="E47" s="798">
        <v>3</v>
      </c>
      <c r="F47" s="799"/>
      <c r="G47" s="831">
        <f t="shared" si="0"/>
        <v>0</v>
      </c>
      <c r="H47" s="828"/>
    </row>
    <row r="48" spans="1:8" ht="51">
      <c r="A48" s="788">
        <v>13</v>
      </c>
      <c r="B48" s="788" t="s">
        <v>1119</v>
      </c>
      <c r="C48" s="804" t="s">
        <v>297</v>
      </c>
      <c r="D48" s="802">
        <v>35</v>
      </c>
      <c r="E48" s="798">
        <v>3.5</v>
      </c>
      <c r="F48" s="799"/>
      <c r="G48" s="831">
        <f t="shared" si="0"/>
        <v>0</v>
      </c>
      <c r="H48" s="828"/>
    </row>
    <row r="49" spans="1:8" ht="16.5" customHeight="1">
      <c r="A49" s="1101">
        <v>14</v>
      </c>
      <c r="B49" s="1101" t="s">
        <v>268</v>
      </c>
      <c r="C49" s="1109"/>
      <c r="D49" s="805" t="s">
        <v>11</v>
      </c>
      <c r="E49" s="806"/>
      <c r="F49" s="806">
        <f>F50+F51+F52+F53</f>
        <v>0</v>
      </c>
      <c r="G49" s="832">
        <f>G50+G51+G52+G53</f>
        <v>0</v>
      </c>
      <c r="H49" s="828"/>
    </row>
    <row r="50" spans="1:8" ht="16.5" customHeight="1">
      <c r="A50" s="1101"/>
      <c r="B50" s="1101"/>
      <c r="C50" s="1109"/>
      <c r="D50" s="808" t="s">
        <v>88</v>
      </c>
      <c r="E50" s="809"/>
      <c r="F50" s="810">
        <f>F37+F36+F31+F30+F27+F26+F19+F18+F12+F11+F42</f>
        <v>0</v>
      </c>
      <c r="G50" s="832">
        <f>G37+G36+G31+G30+G27+G26+G19+G18+G12+G11+G42</f>
        <v>0</v>
      </c>
      <c r="H50" s="828"/>
    </row>
    <row r="51" spans="1:8" ht="34.5" customHeight="1">
      <c r="A51" s="1101"/>
      <c r="B51" s="1101"/>
      <c r="C51" s="1109"/>
      <c r="D51" s="808" t="s">
        <v>89</v>
      </c>
      <c r="E51" s="809"/>
      <c r="F51" s="810">
        <f>F13+F20+F28+F32+F38+F43+F48</f>
        <v>0</v>
      </c>
      <c r="G51" s="832">
        <f>G13+G20+G28+G32+G38+G43+G48</f>
        <v>0</v>
      </c>
      <c r="H51" s="828"/>
    </row>
    <row r="52" spans="1:8">
      <c r="A52" s="1101"/>
      <c r="B52" s="1101"/>
      <c r="C52" s="1109"/>
      <c r="D52" s="808" t="s">
        <v>90</v>
      </c>
      <c r="E52" s="809"/>
      <c r="F52" s="810">
        <f>F21+F29+F33+F39+F40+F41+F44+F45+F46+F47</f>
        <v>0</v>
      </c>
      <c r="G52" s="832">
        <f>G21+G29+G33+G39+G40+G41+G44+G45+G46+G47</f>
        <v>0</v>
      </c>
      <c r="H52" s="828"/>
    </row>
    <row r="53" spans="1:8" ht="13.5" thickBot="1">
      <c r="A53" s="1102"/>
      <c r="B53" s="1102"/>
      <c r="C53" s="1110"/>
      <c r="D53" s="811" t="s">
        <v>91</v>
      </c>
      <c r="E53" s="812"/>
      <c r="F53" s="813">
        <f>SUM(F11:F48) - F50-F51-F52</f>
        <v>0</v>
      </c>
      <c r="G53" s="833">
        <f>SUM(G11:G48) - G50-G51-G52</f>
        <v>0</v>
      </c>
      <c r="H53" s="828"/>
    </row>
    <row r="56" spans="1:8" ht="20.25" customHeight="1"/>
    <row r="57" spans="1:8" ht="21.75" customHeight="1"/>
    <row r="58" spans="1:8" ht="21.75" customHeight="1"/>
    <row r="59" spans="1:8" ht="26.25" customHeight="1"/>
    <row r="60" spans="1:8" ht="49.5" customHeight="1"/>
    <row r="61" spans="1:8" ht="27.75" customHeight="1"/>
  </sheetData>
  <sheetProtection algorithmName="SHA-512" hashValue="w2Ldcw3KT9++QKpaldJCXErlWJekeLidtqcPSowRm3nSVI33zcTzong+lUjX52hYqfgSnNSP7iAD/ZoS4N1ZVQ==" saltValue="/5AtDOzRxhhEj5Ek6/l/iA==" spinCount="100000" sheet="1" objects="1"/>
  <protectedRanges>
    <protectedRange sqref="G9:G41" name="Диапазон1_1_1"/>
  </protectedRanges>
  <mergeCells count="30">
    <mergeCell ref="H7:H8"/>
    <mergeCell ref="E2:G2"/>
    <mergeCell ref="C49:C53"/>
    <mergeCell ref="C4:G4"/>
    <mergeCell ref="C5:G5"/>
    <mergeCell ref="C7:C8"/>
    <mergeCell ref="D7:D8"/>
    <mergeCell ref="E7:G7"/>
    <mergeCell ref="C9:C13"/>
    <mergeCell ref="C14:C21"/>
    <mergeCell ref="C22:C29"/>
    <mergeCell ref="C30:C33"/>
    <mergeCell ref="C34:C38"/>
    <mergeCell ref="C42:C44"/>
    <mergeCell ref="A42:A44"/>
    <mergeCell ref="A49:A53"/>
    <mergeCell ref="A7:A8"/>
    <mergeCell ref="B9:B13"/>
    <mergeCell ref="B14:B21"/>
    <mergeCell ref="B22:B29"/>
    <mergeCell ref="B30:B33"/>
    <mergeCell ref="B34:B38"/>
    <mergeCell ref="B42:B44"/>
    <mergeCell ref="B49:B53"/>
    <mergeCell ref="B7:B8"/>
    <mergeCell ref="A9:A13"/>
    <mergeCell ref="A14:A21"/>
    <mergeCell ref="A22:A29"/>
    <mergeCell ref="A30:A33"/>
    <mergeCell ref="A34:A38"/>
  </mergeCells>
  <dataValidations count="1">
    <dataValidation type="decimal" allowBlank="1" showInputMessage="1" showErrorMessage="1" error="Ввведеное значение неверно" sqref="E11:E53 F9:F53" xr:uid="{00000000-0002-0000-2200-000000000000}">
      <formula1>-1000000000000000</formula1>
      <formula2>1000000000000000</formula2>
    </dataValidation>
  </dataValidations>
  <printOptions horizontalCentered="1"/>
  <pageMargins left="0" right="0" top="0" bottom="0" header="0" footer="0"/>
  <pageSetup paperSize="9" scale="85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Лист38"/>
  <dimension ref="A1:G65"/>
  <sheetViews>
    <sheetView topLeftCell="A28" zoomScaleNormal="100" zoomScaleSheetLayoutView="85" workbookViewId="0">
      <pane xSplit="2" topLeftCell="D1" activePane="topRight" state="frozen"/>
      <selection activeCell="B6" sqref="B6"/>
      <selection pane="topRight" activeCell="H15" sqref="H15"/>
    </sheetView>
  </sheetViews>
  <sheetFormatPr defaultColWidth="9.140625" defaultRowHeight="12.75"/>
  <cols>
    <col min="1" max="1" width="10.42578125" style="291" customWidth="1"/>
    <col min="2" max="2" width="16.5703125" style="336" customWidth="1"/>
    <col min="3" max="3" width="11.85546875" style="336" customWidth="1"/>
    <col min="4" max="4" width="14.5703125" style="291" customWidth="1"/>
    <col min="5" max="5" width="23.5703125" style="295" customWidth="1"/>
    <col min="6" max="6" width="15.5703125" style="291" customWidth="1"/>
    <col min="7" max="7" width="16.42578125" style="291" customWidth="1"/>
    <col min="8" max="16384" width="9.140625" style="291"/>
  </cols>
  <sheetData>
    <row r="1" spans="1:7">
      <c r="F1" s="1082" t="s">
        <v>1043</v>
      </c>
      <c r="G1" s="1082"/>
    </row>
    <row r="2" spans="1:7">
      <c r="E2" s="1083" t="s">
        <v>822</v>
      </c>
      <c r="F2" s="1083"/>
      <c r="G2" s="1083"/>
    </row>
    <row r="3" spans="1:7" ht="18.75">
      <c r="B3" s="292"/>
      <c r="C3" s="292"/>
      <c r="E3" s="293"/>
      <c r="F3" s="1087" t="s">
        <v>762</v>
      </c>
      <c r="G3" s="1088"/>
    </row>
    <row r="4" spans="1:7" ht="81.75" customHeight="1">
      <c r="A4" s="1089" t="s">
        <v>269</v>
      </c>
      <c r="B4" s="1090"/>
      <c r="C4" s="1090"/>
      <c r="D4" s="1090"/>
      <c r="E4" s="1090"/>
      <c r="F4" s="1090"/>
      <c r="G4" s="1090"/>
    </row>
    <row r="5" spans="1:7" ht="15.75" customHeight="1">
      <c r="A5" s="1091">
        <f>'Таб.4 Пр.6 Баланс ээ'!B1</f>
        <v>0</v>
      </c>
      <c r="B5" s="1091"/>
      <c r="C5" s="1091"/>
      <c r="D5" s="1091"/>
      <c r="E5" s="1091"/>
      <c r="F5" s="1091"/>
      <c r="G5" s="1091"/>
    </row>
    <row r="6" spans="1:7" ht="13.5" thickBot="1">
      <c r="B6" s="294"/>
      <c r="C6" s="294"/>
    </row>
    <row r="7" spans="1:7" ht="21.75" customHeight="1">
      <c r="A7" s="1092" t="s">
        <v>270</v>
      </c>
      <c r="B7" s="1095" t="s">
        <v>271</v>
      </c>
      <c r="C7" s="1095" t="s">
        <v>272</v>
      </c>
      <c r="D7" s="1098" t="s">
        <v>763</v>
      </c>
      <c r="E7" s="1114" t="s">
        <v>837</v>
      </c>
      <c r="F7" s="1119"/>
      <c r="G7" s="1120"/>
    </row>
    <row r="8" spans="1:7" ht="34.5" customHeight="1">
      <c r="A8" s="1093"/>
      <c r="B8" s="1096"/>
      <c r="C8" s="1096"/>
      <c r="D8" s="1099"/>
      <c r="E8" s="296" t="s">
        <v>273</v>
      </c>
      <c r="F8" s="297" t="s">
        <v>274</v>
      </c>
      <c r="G8" s="298" t="s">
        <v>275</v>
      </c>
    </row>
    <row r="9" spans="1:7" ht="13.5" thickBot="1">
      <c r="A9" s="1116"/>
      <c r="B9" s="1117"/>
      <c r="C9" s="1117"/>
      <c r="D9" s="1118"/>
      <c r="E9" s="296" t="s">
        <v>276</v>
      </c>
      <c r="F9" s="297" t="s">
        <v>277</v>
      </c>
      <c r="G9" s="298" t="s">
        <v>278</v>
      </c>
    </row>
    <row r="10" spans="1:7">
      <c r="A10" s="1121" t="s">
        <v>279</v>
      </c>
      <c r="B10" s="1076" t="s">
        <v>280</v>
      </c>
      <c r="C10" s="299">
        <v>1</v>
      </c>
      <c r="D10" s="300" t="s">
        <v>764</v>
      </c>
      <c r="E10" s="301">
        <v>400</v>
      </c>
      <c r="F10" s="302"/>
      <c r="G10" s="303">
        <f t="shared" ref="G10:G27" si="0">E10*F10/100</f>
        <v>0</v>
      </c>
    </row>
    <row r="11" spans="1:7" ht="15" customHeight="1">
      <c r="A11" s="1068"/>
      <c r="B11" s="1075"/>
      <c r="C11" s="299"/>
      <c r="D11" s="300" t="s">
        <v>765</v>
      </c>
      <c r="E11" s="301">
        <v>300</v>
      </c>
      <c r="F11" s="302"/>
      <c r="G11" s="303">
        <f t="shared" si="0"/>
        <v>0</v>
      </c>
    </row>
    <row r="12" spans="1:7">
      <c r="A12" s="1068"/>
      <c r="B12" s="1076" t="s">
        <v>281</v>
      </c>
      <c r="C12" s="1077" t="s">
        <v>282</v>
      </c>
      <c r="D12" s="300" t="s">
        <v>764</v>
      </c>
      <c r="E12" s="301">
        <v>230</v>
      </c>
      <c r="F12" s="302"/>
      <c r="G12" s="303">
        <f t="shared" si="0"/>
        <v>0</v>
      </c>
    </row>
    <row r="13" spans="1:7">
      <c r="A13" s="1068"/>
      <c r="B13" s="1074"/>
      <c r="C13" s="1078"/>
      <c r="D13" s="300" t="s">
        <v>765</v>
      </c>
      <c r="E13" s="301">
        <v>170</v>
      </c>
      <c r="F13" s="302"/>
      <c r="G13" s="303">
        <f t="shared" si="0"/>
        <v>0</v>
      </c>
    </row>
    <row r="14" spans="1:7" s="304" customFormat="1">
      <c r="A14" s="1068"/>
      <c r="B14" s="1074"/>
      <c r="C14" s="1077" t="s">
        <v>283</v>
      </c>
      <c r="D14" s="300" t="s">
        <v>764</v>
      </c>
      <c r="E14" s="301">
        <v>290</v>
      </c>
      <c r="F14" s="302"/>
      <c r="G14" s="303">
        <f t="shared" si="0"/>
        <v>0</v>
      </c>
    </row>
    <row r="15" spans="1:7">
      <c r="A15" s="1068"/>
      <c r="B15" s="1075"/>
      <c r="C15" s="1078"/>
      <c r="D15" s="300" t="s">
        <v>765</v>
      </c>
      <c r="E15" s="301">
        <v>210</v>
      </c>
      <c r="F15" s="302"/>
      <c r="G15" s="303">
        <f t="shared" si="0"/>
        <v>0</v>
      </c>
    </row>
    <row r="16" spans="1:7">
      <c r="A16" s="1068"/>
      <c r="B16" s="1070">
        <v>220</v>
      </c>
      <c r="C16" s="1063">
        <v>1</v>
      </c>
      <c r="D16" s="305" t="s">
        <v>766</v>
      </c>
      <c r="E16" s="301">
        <v>260</v>
      </c>
      <c r="F16" s="302"/>
      <c r="G16" s="303">
        <f t="shared" si="0"/>
        <v>0</v>
      </c>
    </row>
    <row r="17" spans="1:7" ht="11.25" customHeight="1">
      <c r="A17" s="1068"/>
      <c r="B17" s="1071"/>
      <c r="C17" s="1073"/>
      <c r="D17" s="305" t="s">
        <v>764</v>
      </c>
      <c r="E17" s="301">
        <v>210</v>
      </c>
      <c r="F17" s="302"/>
      <c r="G17" s="303">
        <f t="shared" si="0"/>
        <v>0</v>
      </c>
    </row>
    <row r="18" spans="1:7" ht="13.5" customHeight="1">
      <c r="A18" s="1068"/>
      <c r="B18" s="1071"/>
      <c r="C18" s="1064"/>
      <c r="D18" s="305" t="s">
        <v>765</v>
      </c>
      <c r="E18" s="301">
        <v>140</v>
      </c>
      <c r="F18" s="302"/>
      <c r="G18" s="303">
        <f t="shared" si="0"/>
        <v>0</v>
      </c>
    </row>
    <row r="19" spans="1:7" ht="12.75" customHeight="1">
      <c r="A19" s="1068"/>
      <c r="B19" s="1071"/>
      <c r="C19" s="1063">
        <v>2</v>
      </c>
      <c r="D19" s="305" t="s">
        <v>764</v>
      </c>
      <c r="E19" s="301">
        <v>270</v>
      </c>
      <c r="F19" s="302"/>
      <c r="G19" s="303">
        <f t="shared" si="0"/>
        <v>0</v>
      </c>
    </row>
    <row r="20" spans="1:7" s="306" customFormat="1" ht="12" customHeight="1">
      <c r="A20" s="1068"/>
      <c r="B20" s="1072"/>
      <c r="C20" s="1064"/>
      <c r="D20" s="305" t="s">
        <v>765</v>
      </c>
      <c r="E20" s="301">
        <v>180</v>
      </c>
      <c r="F20" s="302"/>
      <c r="G20" s="303">
        <f t="shared" si="0"/>
        <v>0</v>
      </c>
    </row>
    <row r="21" spans="1:7">
      <c r="A21" s="1068"/>
      <c r="B21" s="1070" t="s">
        <v>284</v>
      </c>
      <c r="C21" s="1063">
        <v>1</v>
      </c>
      <c r="D21" s="305" t="s">
        <v>766</v>
      </c>
      <c r="E21" s="301">
        <v>180</v>
      </c>
      <c r="F21" s="302"/>
      <c r="G21" s="303">
        <f t="shared" si="0"/>
        <v>0</v>
      </c>
    </row>
    <row r="22" spans="1:7">
      <c r="A22" s="1068"/>
      <c r="B22" s="1071"/>
      <c r="C22" s="1073"/>
      <c r="D22" s="305" t="s">
        <v>764</v>
      </c>
      <c r="E22" s="301">
        <v>160</v>
      </c>
      <c r="F22" s="307"/>
      <c r="G22" s="303">
        <f t="shared" si="0"/>
        <v>0</v>
      </c>
    </row>
    <row r="23" spans="1:7">
      <c r="A23" s="1068"/>
      <c r="B23" s="1071"/>
      <c r="C23" s="1064"/>
      <c r="D23" s="305" t="s">
        <v>765</v>
      </c>
      <c r="E23" s="301">
        <v>130</v>
      </c>
      <c r="F23" s="307"/>
      <c r="G23" s="303">
        <f t="shared" si="0"/>
        <v>0</v>
      </c>
    </row>
    <row r="24" spans="1:7">
      <c r="A24" s="1068"/>
      <c r="B24" s="1071"/>
      <c r="C24" s="1063">
        <v>2</v>
      </c>
      <c r="D24" s="305" t="s">
        <v>764</v>
      </c>
      <c r="E24" s="301">
        <v>190</v>
      </c>
      <c r="F24" s="307"/>
      <c r="G24" s="303">
        <f t="shared" si="0"/>
        <v>0</v>
      </c>
    </row>
    <row r="25" spans="1:7">
      <c r="A25" s="1069"/>
      <c r="B25" s="1072"/>
      <c r="C25" s="1064"/>
      <c r="D25" s="305" t="s">
        <v>765</v>
      </c>
      <c r="E25" s="301">
        <v>160</v>
      </c>
      <c r="F25" s="307"/>
      <c r="G25" s="303">
        <f t="shared" si="0"/>
        <v>0</v>
      </c>
    </row>
    <row r="26" spans="1:7">
      <c r="A26" s="1065" t="s">
        <v>285</v>
      </c>
      <c r="B26" s="308">
        <v>220</v>
      </c>
      <c r="C26" s="309" t="s">
        <v>286</v>
      </c>
      <c r="D26" s="305" t="s">
        <v>286</v>
      </c>
      <c r="E26" s="301">
        <v>3000</v>
      </c>
      <c r="F26" s="307"/>
      <c r="G26" s="303">
        <f t="shared" si="0"/>
        <v>0</v>
      </c>
    </row>
    <row r="27" spans="1:7">
      <c r="A27" s="1066"/>
      <c r="B27" s="308">
        <v>110</v>
      </c>
      <c r="C27" s="309" t="s">
        <v>286</v>
      </c>
      <c r="D27" s="305" t="s">
        <v>286</v>
      </c>
      <c r="E27" s="301">
        <v>2300</v>
      </c>
      <c r="F27" s="307"/>
      <c r="G27" s="303">
        <f t="shared" si="0"/>
        <v>0</v>
      </c>
    </row>
    <row r="28" spans="1:7">
      <c r="A28" s="310" t="s">
        <v>287</v>
      </c>
      <c r="B28" s="311"/>
      <c r="C28" s="312"/>
      <c r="D28" s="313"/>
      <c r="E28" s="314">
        <f>SUM(E16:E27)</f>
        <v>7180</v>
      </c>
      <c r="F28" s="315"/>
      <c r="G28" s="316">
        <f>SUM(G16:G27)</f>
        <v>0</v>
      </c>
    </row>
    <row r="29" spans="1:7">
      <c r="A29" s="1067" t="s">
        <v>279</v>
      </c>
      <c r="B29" s="1070">
        <v>35</v>
      </c>
      <c r="C29" s="1063">
        <v>1</v>
      </c>
      <c r="D29" s="305" t="s">
        <v>766</v>
      </c>
      <c r="E29" s="301">
        <v>170</v>
      </c>
      <c r="F29" s="307"/>
      <c r="G29" s="303">
        <f t="shared" ref="G29:G38" si="1">E29*F29/100</f>
        <v>0</v>
      </c>
    </row>
    <row r="30" spans="1:7">
      <c r="A30" s="1068"/>
      <c r="B30" s="1071"/>
      <c r="C30" s="1073"/>
      <c r="D30" s="305" t="s">
        <v>764</v>
      </c>
      <c r="E30" s="301">
        <v>140</v>
      </c>
      <c r="F30" s="307"/>
      <c r="G30" s="303">
        <f t="shared" si="1"/>
        <v>0</v>
      </c>
    </row>
    <row r="31" spans="1:7">
      <c r="A31" s="1068"/>
      <c r="B31" s="1071"/>
      <c r="C31" s="1064"/>
      <c r="D31" s="305" t="s">
        <v>765</v>
      </c>
      <c r="E31" s="301">
        <v>120</v>
      </c>
      <c r="F31" s="307"/>
      <c r="G31" s="303">
        <f t="shared" si="1"/>
        <v>0</v>
      </c>
    </row>
    <row r="32" spans="1:7">
      <c r="A32" s="1068"/>
      <c r="B32" s="1071"/>
      <c r="C32" s="1063">
        <v>2</v>
      </c>
      <c r="D32" s="305" t="s">
        <v>764</v>
      </c>
      <c r="E32" s="301">
        <v>180</v>
      </c>
      <c r="F32" s="307"/>
      <c r="G32" s="303">
        <f t="shared" si="1"/>
        <v>0</v>
      </c>
    </row>
    <row r="33" spans="1:7">
      <c r="A33" s="1068"/>
      <c r="B33" s="1072"/>
      <c r="C33" s="1064"/>
      <c r="D33" s="305" t="s">
        <v>765</v>
      </c>
      <c r="E33" s="301">
        <v>150</v>
      </c>
      <c r="F33" s="307"/>
      <c r="G33" s="303">
        <f t="shared" si="1"/>
        <v>0</v>
      </c>
    </row>
    <row r="34" spans="1:7">
      <c r="A34" s="1068"/>
      <c r="B34" s="1070" t="s">
        <v>767</v>
      </c>
      <c r="C34" s="309" t="s">
        <v>286</v>
      </c>
      <c r="D34" s="305" t="s">
        <v>766</v>
      </c>
      <c r="E34" s="301">
        <v>160</v>
      </c>
      <c r="F34" s="307"/>
      <c r="G34" s="303">
        <f t="shared" si="1"/>
        <v>0</v>
      </c>
    </row>
    <row r="35" spans="1:7">
      <c r="A35" s="1068"/>
      <c r="B35" s="1071"/>
      <c r="C35" s="309"/>
      <c r="D35" s="305" t="s">
        <v>768</v>
      </c>
      <c r="E35" s="301">
        <v>140</v>
      </c>
      <c r="F35" s="307"/>
      <c r="G35" s="303">
        <f t="shared" si="1"/>
        <v>0</v>
      </c>
    </row>
    <row r="36" spans="1:7">
      <c r="A36" s="1069"/>
      <c r="B36" s="1072"/>
      <c r="C36" s="309"/>
      <c r="D36" s="305" t="s">
        <v>769</v>
      </c>
      <c r="E36" s="301">
        <v>110</v>
      </c>
      <c r="F36" s="307"/>
      <c r="G36" s="303">
        <f t="shared" si="1"/>
        <v>0</v>
      </c>
    </row>
    <row r="37" spans="1:7">
      <c r="A37" s="1084" t="s">
        <v>285</v>
      </c>
      <c r="B37" s="308" t="s">
        <v>770</v>
      </c>
      <c r="C37" s="309" t="s">
        <v>286</v>
      </c>
      <c r="D37" s="305" t="s">
        <v>286</v>
      </c>
      <c r="E37" s="301">
        <v>470</v>
      </c>
      <c r="F37" s="307"/>
      <c r="G37" s="303">
        <f t="shared" si="1"/>
        <v>0</v>
      </c>
    </row>
    <row r="38" spans="1:7">
      <c r="A38" s="1085"/>
      <c r="B38" s="308" t="s">
        <v>771</v>
      </c>
      <c r="C38" s="309" t="s">
        <v>286</v>
      </c>
      <c r="D38" s="305" t="s">
        <v>286</v>
      </c>
      <c r="E38" s="301">
        <v>350</v>
      </c>
      <c r="F38" s="307"/>
      <c r="G38" s="303">
        <f t="shared" si="1"/>
        <v>0</v>
      </c>
    </row>
    <row r="39" spans="1:7">
      <c r="A39" s="310" t="s">
        <v>289</v>
      </c>
      <c r="B39" s="311"/>
      <c r="C39" s="312"/>
      <c r="D39" s="313"/>
      <c r="E39" s="314">
        <f>SUM(E29:E33)+E37</f>
        <v>1230</v>
      </c>
      <c r="F39" s="315"/>
      <c r="G39" s="316">
        <f>SUM(G29:G33)+G37</f>
        <v>0</v>
      </c>
    </row>
    <row r="40" spans="1:7">
      <c r="A40" s="310" t="s">
        <v>290</v>
      </c>
      <c r="B40" s="311"/>
      <c r="C40" s="312"/>
      <c r="D40" s="313"/>
      <c r="E40" s="314">
        <f>SUM(E34:E36)+E38</f>
        <v>760</v>
      </c>
      <c r="F40" s="315"/>
      <c r="G40" s="316">
        <f>SUM(G34:G36)+G38</f>
        <v>0</v>
      </c>
    </row>
    <row r="41" spans="1:7">
      <c r="A41" s="1084" t="s">
        <v>279</v>
      </c>
      <c r="B41" s="1070" t="s">
        <v>772</v>
      </c>
      <c r="C41" s="1063" t="s">
        <v>286</v>
      </c>
      <c r="D41" s="305" t="s">
        <v>766</v>
      </c>
      <c r="E41" s="301">
        <v>260</v>
      </c>
      <c r="F41" s="302"/>
      <c r="G41" s="303">
        <f>E41*F41/100</f>
        <v>0</v>
      </c>
    </row>
    <row r="42" spans="1:7">
      <c r="A42" s="1086"/>
      <c r="B42" s="1071"/>
      <c r="C42" s="1073"/>
      <c r="D42" s="305" t="s">
        <v>768</v>
      </c>
      <c r="E42" s="301">
        <v>220</v>
      </c>
      <c r="F42" s="302"/>
      <c r="G42" s="303">
        <f>E42*F42/100</f>
        <v>0</v>
      </c>
    </row>
    <row r="43" spans="1:7">
      <c r="A43" s="1085"/>
      <c r="B43" s="1072"/>
      <c r="C43" s="1064"/>
      <c r="D43" s="305" t="s">
        <v>769</v>
      </c>
      <c r="E43" s="301">
        <v>150</v>
      </c>
      <c r="F43" s="302"/>
      <c r="G43" s="303">
        <f>E43*F43/100</f>
        <v>0</v>
      </c>
    </row>
    <row r="44" spans="1:7">
      <c r="A44" s="317" t="s">
        <v>285</v>
      </c>
      <c r="B44" s="308" t="s">
        <v>291</v>
      </c>
      <c r="C44" s="309" t="s">
        <v>286</v>
      </c>
      <c r="D44" s="305" t="s">
        <v>286</v>
      </c>
      <c r="E44" s="301">
        <v>270</v>
      </c>
      <c r="F44" s="302"/>
      <c r="G44" s="303">
        <f>E44*F44/100</f>
        <v>0</v>
      </c>
    </row>
    <row r="45" spans="1:7">
      <c r="A45" s="310" t="s">
        <v>292</v>
      </c>
      <c r="B45" s="311"/>
      <c r="C45" s="312"/>
      <c r="D45" s="313"/>
      <c r="E45" s="314">
        <f>SUM(E41:E44)</f>
        <v>900</v>
      </c>
      <c r="F45" s="318"/>
      <c r="G45" s="316">
        <f>SUM(G41:G44)</f>
        <v>0</v>
      </c>
    </row>
    <row r="46" spans="1:7" ht="13.5" customHeight="1">
      <c r="A46" s="1057" t="s">
        <v>268</v>
      </c>
      <c r="B46" s="1058"/>
      <c r="C46" s="319" t="s">
        <v>11</v>
      </c>
      <c r="D46" s="320"/>
      <c r="E46" s="321"/>
      <c r="F46" s="322">
        <f>F47+F48+F49+F50</f>
        <v>0</v>
      </c>
      <c r="G46" s="323">
        <f>G47+G48+G49+G50</f>
        <v>0</v>
      </c>
    </row>
    <row r="47" spans="1:7">
      <c r="A47" s="1059"/>
      <c r="B47" s="1060"/>
      <c r="C47" s="324" t="s">
        <v>88</v>
      </c>
      <c r="D47" s="325"/>
      <c r="E47" s="326"/>
      <c r="F47" s="327">
        <f>F28</f>
        <v>0</v>
      </c>
      <c r="G47" s="323">
        <f>G28</f>
        <v>0</v>
      </c>
    </row>
    <row r="48" spans="1:7">
      <c r="A48" s="1059"/>
      <c r="B48" s="1060"/>
      <c r="C48" s="324" t="s">
        <v>89</v>
      </c>
      <c r="D48" s="328"/>
      <c r="E48" s="326"/>
      <c r="F48" s="327">
        <f>F39</f>
        <v>0</v>
      </c>
      <c r="G48" s="323">
        <f>G39</f>
        <v>0</v>
      </c>
    </row>
    <row r="49" spans="1:7">
      <c r="A49" s="1059"/>
      <c r="B49" s="1060"/>
      <c r="C49" s="324" t="s">
        <v>90</v>
      </c>
      <c r="D49" s="325"/>
      <c r="E49" s="326"/>
      <c r="F49" s="327">
        <f>F40</f>
        <v>0</v>
      </c>
      <c r="G49" s="323">
        <f>G40</f>
        <v>0</v>
      </c>
    </row>
    <row r="50" spans="1:7" s="334" customFormat="1" ht="26.25" customHeight="1" thickBot="1">
      <c r="A50" s="1061"/>
      <c r="B50" s="1062"/>
      <c r="C50" s="329" t="s">
        <v>91</v>
      </c>
      <c r="D50" s="330"/>
      <c r="E50" s="331"/>
      <c r="F50" s="332">
        <f>F45</f>
        <v>0</v>
      </c>
      <c r="G50" s="333">
        <f>G45</f>
        <v>0</v>
      </c>
    </row>
    <row r="51" spans="1:7">
      <c r="D51" s="295"/>
      <c r="F51" s="335"/>
      <c r="G51" s="335"/>
    </row>
    <row r="53" spans="1:7" ht="16.5" customHeight="1"/>
    <row r="54" spans="1:7" ht="16.5" customHeight="1"/>
    <row r="55" spans="1:7" ht="34.5" customHeight="1"/>
    <row r="60" spans="1:7" ht="20.25" customHeight="1"/>
    <row r="61" spans="1:7" ht="21.75" customHeight="1"/>
    <row r="62" spans="1:7" ht="21.75" customHeight="1"/>
    <row r="63" spans="1:7" ht="26.25" customHeight="1"/>
    <row r="64" spans="1:7" ht="49.5" customHeight="1"/>
    <row r="65" ht="27.75" customHeight="1"/>
  </sheetData>
  <sheetProtection algorithmName="SHA-512" hashValue="E7vfXci2jD/8YEv1COCU256gbnavoqg6WI2GwQevnXs3FbqMHlrWM+27wyY6AKCAZplANw8y/9kBw9XIpDaOwA==" saltValue="kTsewOb72OnRXM895P17iQ==" spinCount="100000" sheet="1" objects="1"/>
  <protectedRanges>
    <protectedRange sqref="F10:F45" name="Диапазон1_1"/>
  </protectedRanges>
  <mergeCells count="32">
    <mergeCell ref="A37:A38"/>
    <mergeCell ref="A41:A43"/>
    <mergeCell ref="B41:B43"/>
    <mergeCell ref="C41:C43"/>
    <mergeCell ref="A46:B50"/>
    <mergeCell ref="C24:C25"/>
    <mergeCell ref="A26:A27"/>
    <mergeCell ref="A29:A36"/>
    <mergeCell ref="B29:B33"/>
    <mergeCell ref="C29:C31"/>
    <mergeCell ref="C32:C33"/>
    <mergeCell ref="B34:B36"/>
    <mergeCell ref="A10:A25"/>
    <mergeCell ref="B10:B11"/>
    <mergeCell ref="B12:B15"/>
    <mergeCell ref="C12:C13"/>
    <mergeCell ref="C14:C15"/>
    <mergeCell ref="B16:B20"/>
    <mergeCell ref="C16:C18"/>
    <mergeCell ref="C19:C20"/>
    <mergeCell ref="B21:B25"/>
    <mergeCell ref="C21:C23"/>
    <mergeCell ref="F1:G1"/>
    <mergeCell ref="E2:G2"/>
    <mergeCell ref="F3:G3"/>
    <mergeCell ref="A4:G4"/>
    <mergeCell ref="A5:G5"/>
    <mergeCell ref="A7:A9"/>
    <mergeCell ref="B7:B9"/>
    <mergeCell ref="C7:C9"/>
    <mergeCell ref="D7:D9"/>
    <mergeCell ref="E7:G7"/>
  </mergeCells>
  <dataValidations count="1">
    <dataValidation type="decimal" allowBlank="1" showInputMessage="1" showErrorMessage="1" error="Ввведеное значение неверно" sqref="E47:F50 E16:E45 F10:F45" xr:uid="{00000000-0002-0000-2300-000000000000}">
      <formula1>-1000000000000000</formula1>
      <formula2>1000000000000000</formula2>
    </dataValidation>
  </dataValidations>
  <printOptions horizontalCentered="1"/>
  <pageMargins left="0" right="0" top="0" bottom="0" header="0" footer="0"/>
  <pageSetup paperSize="9" scale="8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Лист39"/>
  <dimension ref="A1:I61"/>
  <sheetViews>
    <sheetView zoomScaleNormal="100" zoomScaleSheetLayoutView="75" workbookViewId="0">
      <pane xSplit="4" topLeftCell="E1" activePane="topRight" state="frozen"/>
      <selection activeCell="B6" sqref="B6"/>
      <selection pane="topRight" activeCell="I13" sqref="I13"/>
    </sheetView>
  </sheetViews>
  <sheetFormatPr defaultColWidth="9.140625" defaultRowHeight="12.75"/>
  <cols>
    <col min="1" max="2" width="9.140625" style="340"/>
    <col min="3" max="3" width="12.28515625" style="340" customWidth="1"/>
    <col min="4" max="4" width="16.5703125" style="355" customWidth="1"/>
    <col min="5" max="5" width="14" style="355" customWidth="1"/>
    <col min="6" max="6" width="12.7109375" style="340" customWidth="1"/>
    <col min="7" max="7" width="26.42578125" style="340" customWidth="1"/>
    <col min="8" max="16384" width="9.140625" style="340"/>
  </cols>
  <sheetData>
    <row r="1" spans="1:9" ht="15">
      <c r="G1" s="382" t="s">
        <v>1044</v>
      </c>
    </row>
    <row r="2" spans="1:9" ht="14.45" customHeight="1">
      <c r="E2" s="1122" t="s">
        <v>822</v>
      </c>
      <c r="F2" s="1122"/>
      <c r="G2" s="1122"/>
    </row>
    <row r="3" spans="1:9" ht="20.25">
      <c r="C3" s="337"/>
      <c r="D3" s="337"/>
      <c r="E3" s="337"/>
      <c r="F3" s="337"/>
      <c r="G3" s="338" t="s">
        <v>773</v>
      </c>
      <c r="H3" s="339"/>
      <c r="I3" s="339"/>
    </row>
    <row r="4" spans="1:9" ht="66" customHeight="1">
      <c r="C4" s="1111" t="s">
        <v>774</v>
      </c>
      <c r="D4" s="1112"/>
      <c r="E4" s="1112"/>
      <c r="F4" s="1112"/>
      <c r="G4" s="1112"/>
      <c r="H4" s="341"/>
      <c r="I4" s="341"/>
    </row>
    <row r="5" spans="1:9" ht="15.75">
      <c r="C5" s="1091">
        <f>'Таб. 14 Пр. 6 2.1'!A5:G5</f>
        <v>0</v>
      </c>
      <c r="D5" s="1091"/>
      <c r="E5" s="1091"/>
      <c r="F5" s="1091"/>
      <c r="G5" s="1091"/>
      <c r="H5" s="342"/>
      <c r="I5" s="342"/>
    </row>
    <row r="6" spans="1:9" ht="13.5" thickBot="1">
      <c r="D6" s="684"/>
      <c r="E6" s="684"/>
      <c r="H6" s="343"/>
      <c r="I6" s="343"/>
    </row>
    <row r="7" spans="1:9" ht="16.5" customHeight="1">
      <c r="A7" s="1103" t="s">
        <v>1019</v>
      </c>
      <c r="B7" s="1103" t="s">
        <v>183</v>
      </c>
      <c r="C7" s="1103" t="s">
        <v>294</v>
      </c>
      <c r="D7" s="1103" t="s">
        <v>271</v>
      </c>
      <c r="E7" s="1113" t="str">
        <f>'Таб. 14 Пр. 6 2.1'!E7</f>
        <v>Плановый перод</v>
      </c>
      <c r="F7" s="1113"/>
      <c r="G7" s="1113"/>
      <c r="H7" s="344"/>
      <c r="I7" s="345"/>
    </row>
    <row r="8" spans="1:9" ht="69" customHeight="1" thickBot="1">
      <c r="A8" s="1104"/>
      <c r="B8" s="1104"/>
      <c r="C8" s="1104"/>
      <c r="D8" s="1104"/>
      <c r="E8" s="790" t="s">
        <v>295</v>
      </c>
      <c r="F8" s="790" t="s">
        <v>296</v>
      </c>
      <c r="G8" s="790" t="s">
        <v>275</v>
      </c>
      <c r="H8" s="346"/>
    </row>
    <row r="9" spans="1:9">
      <c r="A9" s="1105">
        <v>1</v>
      </c>
      <c r="B9" s="1105" t="s">
        <v>1107</v>
      </c>
      <c r="C9" s="1115" t="s">
        <v>297</v>
      </c>
      <c r="D9" s="793" t="s">
        <v>280</v>
      </c>
      <c r="E9" s="794">
        <v>500</v>
      </c>
      <c r="F9" s="795"/>
      <c r="G9" s="796">
        <f t="shared" ref="G9:G48" si="0">E9*F9</f>
        <v>0</v>
      </c>
      <c r="H9" s="347"/>
    </row>
    <row r="10" spans="1:9" s="348" customFormat="1">
      <c r="A10" s="1101"/>
      <c r="B10" s="1101"/>
      <c r="C10" s="1109"/>
      <c r="D10" s="797">
        <v>330</v>
      </c>
      <c r="E10" s="798">
        <v>250</v>
      </c>
      <c r="F10" s="799"/>
      <c r="G10" s="800">
        <f t="shared" si="0"/>
        <v>0</v>
      </c>
      <c r="H10" s="347"/>
    </row>
    <row r="11" spans="1:9">
      <c r="A11" s="1101"/>
      <c r="B11" s="1101"/>
      <c r="C11" s="1109"/>
      <c r="D11" s="801">
        <v>220</v>
      </c>
      <c r="E11" s="798">
        <v>210</v>
      </c>
      <c r="F11" s="799"/>
      <c r="G11" s="800">
        <f t="shared" si="0"/>
        <v>0</v>
      </c>
      <c r="H11" s="349"/>
      <c r="I11" s="349"/>
    </row>
    <row r="12" spans="1:9">
      <c r="A12" s="1101"/>
      <c r="B12" s="1101"/>
      <c r="C12" s="1109"/>
      <c r="D12" s="801" t="s">
        <v>284</v>
      </c>
      <c r="E12" s="798">
        <v>105</v>
      </c>
      <c r="F12" s="799"/>
      <c r="G12" s="800">
        <f t="shared" si="0"/>
        <v>0</v>
      </c>
      <c r="H12" s="349"/>
      <c r="I12" s="349"/>
    </row>
    <row r="13" spans="1:9" ht="11.25" customHeight="1">
      <c r="A13" s="1101"/>
      <c r="B13" s="1101"/>
      <c r="C13" s="1109"/>
      <c r="D13" s="802">
        <v>35</v>
      </c>
      <c r="E13" s="798">
        <v>75</v>
      </c>
      <c r="F13" s="799"/>
      <c r="G13" s="800">
        <f t="shared" si="0"/>
        <v>0</v>
      </c>
      <c r="H13" s="349"/>
      <c r="I13" s="349"/>
    </row>
    <row r="14" spans="1:9" ht="13.5" customHeight="1">
      <c r="A14" s="1101">
        <v>2</v>
      </c>
      <c r="B14" s="1101" t="s">
        <v>1108</v>
      </c>
      <c r="C14" s="1109" t="s">
        <v>298</v>
      </c>
      <c r="D14" s="802">
        <v>1150</v>
      </c>
      <c r="E14" s="798"/>
      <c r="F14" s="799"/>
      <c r="G14" s="800">
        <f t="shared" si="0"/>
        <v>0</v>
      </c>
      <c r="H14" s="350"/>
      <c r="I14" s="349"/>
    </row>
    <row r="15" spans="1:9" ht="12.75" customHeight="1">
      <c r="A15" s="1101"/>
      <c r="B15" s="1101"/>
      <c r="C15" s="1109"/>
      <c r="D15" s="802">
        <v>750</v>
      </c>
      <c r="E15" s="798"/>
      <c r="F15" s="799"/>
      <c r="G15" s="800">
        <f t="shared" si="0"/>
        <v>0</v>
      </c>
      <c r="H15" s="349"/>
      <c r="I15" s="349"/>
    </row>
    <row r="16" spans="1:9" s="353" customFormat="1" ht="12" customHeight="1">
      <c r="A16" s="1101"/>
      <c r="B16" s="1101"/>
      <c r="C16" s="1109"/>
      <c r="D16" s="802" t="s">
        <v>280</v>
      </c>
      <c r="E16" s="798">
        <v>28</v>
      </c>
      <c r="F16" s="799"/>
      <c r="G16" s="800">
        <f t="shared" si="0"/>
        <v>0</v>
      </c>
      <c r="H16" s="351"/>
      <c r="I16" s="352"/>
    </row>
    <row r="17" spans="1:9">
      <c r="A17" s="1101"/>
      <c r="B17" s="1101"/>
      <c r="C17" s="1109"/>
      <c r="D17" s="802">
        <v>330</v>
      </c>
      <c r="E17" s="798">
        <v>18</v>
      </c>
      <c r="F17" s="799"/>
      <c r="G17" s="800">
        <f t="shared" si="0"/>
        <v>0</v>
      </c>
      <c r="H17" s="354"/>
      <c r="I17" s="354"/>
    </row>
    <row r="18" spans="1:9">
      <c r="A18" s="1101"/>
      <c r="B18" s="1101"/>
      <c r="C18" s="1109"/>
      <c r="D18" s="802">
        <v>220</v>
      </c>
      <c r="E18" s="798">
        <v>14</v>
      </c>
      <c r="F18" s="799"/>
      <c r="G18" s="800">
        <f t="shared" si="0"/>
        <v>0</v>
      </c>
    </row>
    <row r="19" spans="1:9">
      <c r="A19" s="1101"/>
      <c r="B19" s="1101"/>
      <c r="C19" s="1109"/>
      <c r="D19" s="802" t="s">
        <v>284</v>
      </c>
      <c r="E19" s="798">
        <v>7.8</v>
      </c>
      <c r="F19" s="799"/>
      <c r="G19" s="800">
        <f t="shared" si="0"/>
        <v>0</v>
      </c>
    </row>
    <row r="20" spans="1:9">
      <c r="A20" s="1101"/>
      <c r="B20" s="1101"/>
      <c r="C20" s="1109"/>
      <c r="D20" s="802">
        <v>35</v>
      </c>
      <c r="E20" s="798">
        <v>2.1</v>
      </c>
      <c r="F20" s="799"/>
      <c r="G20" s="800">
        <f t="shared" si="0"/>
        <v>0</v>
      </c>
    </row>
    <row r="21" spans="1:9">
      <c r="A21" s="1101"/>
      <c r="B21" s="1101"/>
      <c r="C21" s="1109"/>
      <c r="D21" s="803" t="s">
        <v>288</v>
      </c>
      <c r="E21" s="798">
        <v>1</v>
      </c>
      <c r="F21" s="799"/>
      <c r="G21" s="800">
        <f t="shared" si="0"/>
        <v>0</v>
      </c>
    </row>
    <row r="22" spans="1:9">
      <c r="A22" s="1101">
        <v>3</v>
      </c>
      <c r="B22" s="1101" t="s">
        <v>1109</v>
      </c>
      <c r="C22" s="1109" t="s">
        <v>299</v>
      </c>
      <c r="D22" s="802">
        <v>1150</v>
      </c>
      <c r="E22" s="798"/>
      <c r="F22" s="799"/>
      <c r="G22" s="800">
        <f t="shared" si="0"/>
        <v>0</v>
      </c>
    </row>
    <row r="23" spans="1:9">
      <c r="A23" s="1101"/>
      <c r="B23" s="1101"/>
      <c r="C23" s="1109"/>
      <c r="D23" s="802">
        <v>750</v>
      </c>
      <c r="E23" s="798"/>
      <c r="F23" s="799"/>
      <c r="G23" s="800">
        <f t="shared" si="0"/>
        <v>0</v>
      </c>
    </row>
    <row r="24" spans="1:9">
      <c r="A24" s="1101"/>
      <c r="B24" s="1101"/>
      <c r="C24" s="1109"/>
      <c r="D24" s="802" t="s">
        <v>280</v>
      </c>
      <c r="E24" s="798">
        <v>88</v>
      </c>
      <c r="F24" s="799"/>
      <c r="G24" s="800">
        <f t="shared" si="0"/>
        <v>0</v>
      </c>
    </row>
    <row r="25" spans="1:9">
      <c r="A25" s="1101"/>
      <c r="B25" s="1101"/>
      <c r="C25" s="1109"/>
      <c r="D25" s="802">
        <v>330</v>
      </c>
      <c r="E25" s="798">
        <v>66</v>
      </c>
      <c r="F25" s="799"/>
      <c r="G25" s="800">
        <f t="shared" si="0"/>
        <v>0</v>
      </c>
    </row>
    <row r="26" spans="1:9">
      <c r="A26" s="1101"/>
      <c r="B26" s="1101"/>
      <c r="C26" s="1109"/>
      <c r="D26" s="802">
        <v>220</v>
      </c>
      <c r="E26" s="798">
        <v>43</v>
      </c>
      <c r="F26" s="799"/>
      <c r="G26" s="800">
        <f t="shared" si="0"/>
        <v>0</v>
      </c>
    </row>
    <row r="27" spans="1:9">
      <c r="A27" s="1101"/>
      <c r="B27" s="1101"/>
      <c r="C27" s="1109"/>
      <c r="D27" s="802" t="s">
        <v>284</v>
      </c>
      <c r="E27" s="798">
        <v>26</v>
      </c>
      <c r="F27" s="799"/>
      <c r="G27" s="800">
        <f t="shared" si="0"/>
        <v>0</v>
      </c>
    </row>
    <row r="28" spans="1:9">
      <c r="A28" s="1101"/>
      <c r="B28" s="1101"/>
      <c r="C28" s="1109"/>
      <c r="D28" s="802">
        <v>35</v>
      </c>
      <c r="E28" s="798">
        <v>11</v>
      </c>
      <c r="F28" s="799"/>
      <c r="G28" s="800">
        <f t="shared" si="0"/>
        <v>0</v>
      </c>
    </row>
    <row r="29" spans="1:9">
      <c r="A29" s="1101"/>
      <c r="B29" s="1101"/>
      <c r="C29" s="1109"/>
      <c r="D29" s="803" t="s">
        <v>288</v>
      </c>
      <c r="E29" s="798">
        <v>5.5</v>
      </c>
      <c r="F29" s="799"/>
      <c r="G29" s="800">
        <f t="shared" si="0"/>
        <v>0</v>
      </c>
    </row>
    <row r="30" spans="1:9">
      <c r="A30" s="1101">
        <v>4</v>
      </c>
      <c r="B30" s="1101" t="s">
        <v>1110</v>
      </c>
      <c r="C30" s="1109" t="s">
        <v>300</v>
      </c>
      <c r="D30" s="802">
        <v>220</v>
      </c>
      <c r="E30" s="798">
        <v>23</v>
      </c>
      <c r="F30" s="799"/>
      <c r="G30" s="800">
        <f t="shared" si="0"/>
        <v>0</v>
      </c>
    </row>
    <row r="31" spans="1:9">
      <c r="A31" s="1101"/>
      <c r="B31" s="1101"/>
      <c r="C31" s="1109"/>
      <c r="D31" s="802" t="s">
        <v>284</v>
      </c>
      <c r="E31" s="798">
        <v>14</v>
      </c>
      <c r="F31" s="799"/>
      <c r="G31" s="800">
        <f t="shared" si="0"/>
        <v>0</v>
      </c>
    </row>
    <row r="32" spans="1:9">
      <c r="A32" s="1101"/>
      <c r="B32" s="1101"/>
      <c r="C32" s="1109"/>
      <c r="D32" s="802">
        <v>35</v>
      </c>
      <c r="E32" s="798">
        <v>6.4</v>
      </c>
      <c r="F32" s="799"/>
      <c r="G32" s="800">
        <f t="shared" si="0"/>
        <v>0</v>
      </c>
    </row>
    <row r="33" spans="1:7">
      <c r="A33" s="1101"/>
      <c r="B33" s="1101"/>
      <c r="C33" s="1109"/>
      <c r="D33" s="803" t="s">
        <v>288</v>
      </c>
      <c r="E33" s="798">
        <v>3.1</v>
      </c>
      <c r="F33" s="799"/>
      <c r="G33" s="800">
        <f t="shared" si="0"/>
        <v>0</v>
      </c>
    </row>
    <row r="34" spans="1:7" ht="12.75" customHeight="1">
      <c r="A34" s="1101">
        <v>5</v>
      </c>
      <c r="B34" s="1101" t="s">
        <v>1111</v>
      </c>
      <c r="C34" s="1109" t="s">
        <v>298</v>
      </c>
      <c r="D34" s="802" t="s">
        <v>280</v>
      </c>
      <c r="E34" s="798">
        <v>35</v>
      </c>
      <c r="F34" s="799"/>
      <c r="G34" s="800">
        <f t="shared" si="0"/>
        <v>0</v>
      </c>
    </row>
    <row r="35" spans="1:7">
      <c r="A35" s="1101"/>
      <c r="B35" s="1101"/>
      <c r="C35" s="1109"/>
      <c r="D35" s="802">
        <v>330</v>
      </c>
      <c r="E35" s="798">
        <v>24</v>
      </c>
      <c r="F35" s="799"/>
      <c r="G35" s="800">
        <f t="shared" si="0"/>
        <v>0</v>
      </c>
    </row>
    <row r="36" spans="1:7">
      <c r="A36" s="1101"/>
      <c r="B36" s="1101"/>
      <c r="C36" s="1109"/>
      <c r="D36" s="802">
        <v>220</v>
      </c>
      <c r="E36" s="798">
        <v>19</v>
      </c>
      <c r="F36" s="799"/>
      <c r="G36" s="800">
        <f t="shared" si="0"/>
        <v>0</v>
      </c>
    </row>
    <row r="37" spans="1:7">
      <c r="A37" s="1101"/>
      <c r="B37" s="1101"/>
      <c r="C37" s="1109"/>
      <c r="D37" s="802" t="s">
        <v>284</v>
      </c>
      <c r="E37" s="798">
        <v>9.5</v>
      </c>
      <c r="F37" s="799"/>
      <c r="G37" s="800">
        <f t="shared" si="0"/>
        <v>0</v>
      </c>
    </row>
    <row r="38" spans="1:7">
      <c r="A38" s="1101"/>
      <c r="B38" s="1101"/>
      <c r="C38" s="1109"/>
      <c r="D38" s="802">
        <v>35</v>
      </c>
      <c r="E38" s="798">
        <v>4.7</v>
      </c>
      <c r="F38" s="799"/>
      <c r="G38" s="800">
        <f t="shared" si="0"/>
        <v>0</v>
      </c>
    </row>
    <row r="39" spans="1:7" ht="38.25">
      <c r="A39" s="788">
        <v>6</v>
      </c>
      <c r="B39" s="788" t="s">
        <v>1112</v>
      </c>
      <c r="C39" s="804" t="s">
        <v>300</v>
      </c>
      <c r="D39" s="803" t="s">
        <v>288</v>
      </c>
      <c r="E39" s="798">
        <v>2.2999999999999998</v>
      </c>
      <c r="F39" s="799"/>
      <c r="G39" s="800">
        <f t="shared" si="0"/>
        <v>0</v>
      </c>
    </row>
    <row r="40" spans="1:7" ht="89.25">
      <c r="A40" s="788">
        <v>7</v>
      </c>
      <c r="B40" s="788" t="s">
        <v>1113</v>
      </c>
      <c r="C40" s="804" t="s">
        <v>300</v>
      </c>
      <c r="D40" s="803" t="s">
        <v>288</v>
      </c>
      <c r="E40" s="798">
        <v>26</v>
      </c>
      <c r="F40" s="799"/>
      <c r="G40" s="800">
        <f t="shared" si="0"/>
        <v>0</v>
      </c>
    </row>
    <row r="41" spans="1:7" ht="38.25">
      <c r="A41" s="788">
        <v>8</v>
      </c>
      <c r="B41" s="788" t="s">
        <v>1114</v>
      </c>
      <c r="C41" s="804" t="s">
        <v>300</v>
      </c>
      <c r="D41" s="803" t="s">
        <v>288</v>
      </c>
      <c r="E41" s="798">
        <v>48</v>
      </c>
      <c r="F41" s="799"/>
      <c r="G41" s="800">
        <f t="shared" si="0"/>
        <v>0</v>
      </c>
    </row>
    <row r="42" spans="1:7" ht="13.5" customHeight="1">
      <c r="A42" s="1101">
        <v>9</v>
      </c>
      <c r="B42" s="1101" t="s">
        <v>1115</v>
      </c>
      <c r="C42" s="1109" t="s">
        <v>301</v>
      </c>
      <c r="D42" s="802" t="s">
        <v>284</v>
      </c>
      <c r="E42" s="798">
        <v>2.4</v>
      </c>
      <c r="F42" s="799"/>
      <c r="G42" s="800">
        <f t="shared" si="0"/>
        <v>0</v>
      </c>
    </row>
    <row r="43" spans="1:7">
      <c r="A43" s="1101"/>
      <c r="B43" s="1101"/>
      <c r="C43" s="1109"/>
      <c r="D43" s="802">
        <v>35</v>
      </c>
      <c r="E43" s="798">
        <v>2.4</v>
      </c>
      <c r="F43" s="799"/>
      <c r="G43" s="800">
        <f t="shared" si="0"/>
        <v>0</v>
      </c>
    </row>
    <row r="44" spans="1:7">
      <c r="A44" s="1101"/>
      <c r="B44" s="1101"/>
      <c r="C44" s="1109"/>
      <c r="D44" s="803" t="s">
        <v>288</v>
      </c>
      <c r="E44" s="798">
        <v>2.4</v>
      </c>
      <c r="F44" s="799"/>
      <c r="G44" s="800">
        <f t="shared" si="0"/>
        <v>0</v>
      </c>
    </row>
    <row r="45" spans="1:7" ht="51">
      <c r="A45" s="788">
        <v>10</v>
      </c>
      <c r="B45" s="788" t="s">
        <v>1116</v>
      </c>
      <c r="C45" s="804" t="s">
        <v>302</v>
      </c>
      <c r="D45" s="803" t="s">
        <v>288</v>
      </c>
      <c r="E45" s="798">
        <v>2.5</v>
      </c>
      <c r="F45" s="799"/>
      <c r="G45" s="800">
        <f t="shared" si="0"/>
        <v>0</v>
      </c>
    </row>
    <row r="46" spans="1:7" ht="26.25" customHeight="1">
      <c r="A46" s="788">
        <v>11</v>
      </c>
      <c r="B46" s="788" t="s">
        <v>1117</v>
      </c>
      <c r="C46" s="804" t="s">
        <v>303</v>
      </c>
      <c r="D46" s="803" t="s">
        <v>288</v>
      </c>
      <c r="E46" s="798">
        <v>2.2999999999999998</v>
      </c>
      <c r="F46" s="799"/>
      <c r="G46" s="800">
        <f t="shared" si="0"/>
        <v>0</v>
      </c>
    </row>
    <row r="47" spans="1:7" ht="51">
      <c r="A47" s="788">
        <v>12</v>
      </c>
      <c r="B47" s="788" t="s">
        <v>1118</v>
      </c>
      <c r="C47" s="804" t="s">
        <v>303</v>
      </c>
      <c r="D47" s="803" t="s">
        <v>288</v>
      </c>
      <c r="E47" s="798">
        <v>3</v>
      </c>
      <c r="F47" s="799"/>
      <c r="G47" s="800">
        <f t="shared" si="0"/>
        <v>0</v>
      </c>
    </row>
    <row r="48" spans="1:7" ht="76.5">
      <c r="A48" s="788">
        <v>13</v>
      </c>
      <c r="B48" s="788" t="s">
        <v>1119</v>
      </c>
      <c r="C48" s="804" t="s">
        <v>297</v>
      </c>
      <c r="D48" s="802">
        <v>35</v>
      </c>
      <c r="E48" s="798">
        <v>3.5</v>
      </c>
      <c r="F48" s="799"/>
      <c r="G48" s="800">
        <f t="shared" si="0"/>
        <v>0</v>
      </c>
    </row>
    <row r="49" spans="1:7" ht="16.5" customHeight="1">
      <c r="A49" s="1101">
        <v>14</v>
      </c>
      <c r="B49" s="1101" t="s">
        <v>268</v>
      </c>
      <c r="C49" s="1109"/>
      <c r="D49" s="805" t="s">
        <v>11</v>
      </c>
      <c r="E49" s="806"/>
      <c r="F49" s="806">
        <f>F50+F51+F52+F53</f>
        <v>0</v>
      </c>
      <c r="G49" s="807">
        <f>G50+G51+G52+G53</f>
        <v>0</v>
      </c>
    </row>
    <row r="50" spans="1:7" ht="16.5" customHeight="1">
      <c r="A50" s="1101"/>
      <c r="B50" s="1101"/>
      <c r="C50" s="1109"/>
      <c r="D50" s="808" t="s">
        <v>88</v>
      </c>
      <c r="E50" s="809"/>
      <c r="F50" s="810">
        <f>F37+F36+F31+F30+F27+F26+F19+F18+F12+F11+F42</f>
        <v>0</v>
      </c>
      <c r="G50" s="807">
        <f>G37+G36+G31+G30+G27+G26+G19+G18+G12+G11+G42</f>
        <v>0</v>
      </c>
    </row>
    <row r="51" spans="1:7" ht="34.5" customHeight="1">
      <c r="A51" s="1101"/>
      <c r="B51" s="1101"/>
      <c r="C51" s="1109"/>
      <c r="D51" s="808" t="s">
        <v>89</v>
      </c>
      <c r="E51" s="809"/>
      <c r="F51" s="810">
        <f>F13+F20+F28+F32+F38+F43+F48</f>
        <v>0</v>
      </c>
      <c r="G51" s="807">
        <f>G13+G20+G28+G32+G38+G43+G48</f>
        <v>0</v>
      </c>
    </row>
    <row r="52" spans="1:7">
      <c r="A52" s="1101"/>
      <c r="B52" s="1101"/>
      <c r="C52" s="1109"/>
      <c r="D52" s="808" t="s">
        <v>90</v>
      </c>
      <c r="E52" s="809"/>
      <c r="F52" s="810">
        <f>F21+F29+F33+F39+F40+F41+F44+F45+F46+F47</f>
        <v>0</v>
      </c>
      <c r="G52" s="807">
        <f>G21+G29+G33+G39+G40+G41+G44+G45+G46+G47</f>
        <v>0</v>
      </c>
    </row>
    <row r="53" spans="1:7" ht="13.5" thickBot="1">
      <c r="A53" s="1102"/>
      <c r="B53" s="1102"/>
      <c r="C53" s="1110"/>
      <c r="D53" s="811" t="s">
        <v>91</v>
      </c>
      <c r="E53" s="812"/>
      <c r="F53" s="813">
        <f>SUM(F11:F48) - F50-F51-F52</f>
        <v>0</v>
      </c>
      <c r="G53" s="814">
        <f>SUM(G11:G48) - G50-G51-G52</f>
        <v>0</v>
      </c>
    </row>
    <row r="56" spans="1:7" ht="20.25" customHeight="1"/>
    <row r="57" spans="1:7" ht="21.75" customHeight="1"/>
    <row r="58" spans="1:7" ht="21.75" customHeight="1"/>
    <row r="59" spans="1:7" ht="26.25" customHeight="1"/>
    <row r="60" spans="1:7" ht="49.5" customHeight="1"/>
    <row r="61" spans="1:7" ht="27.75" customHeight="1"/>
  </sheetData>
  <sheetProtection algorithmName="SHA-512" hashValue="g4LS4PXPavBFkCKZJwJ/KJMZzlRgB2Z3+iGoF2RfQW2UUorz/hOxZje9pAP3q6Q49r38p/zuf9gD7wa77LlkUg==" saltValue="ClROpNXu7CetfSLLgAhjKg==" spinCount="100000" sheet="1" objects="1"/>
  <protectedRanges>
    <protectedRange sqref="G9:G41" name="Диапазон1_1_1_1"/>
  </protectedRanges>
  <mergeCells count="29">
    <mergeCell ref="C49:C53"/>
    <mergeCell ref="C9:C13"/>
    <mergeCell ref="C14:C21"/>
    <mergeCell ref="C22:C29"/>
    <mergeCell ref="C30:C33"/>
    <mergeCell ref="C34:C38"/>
    <mergeCell ref="C42:C44"/>
    <mergeCell ref="E2:G2"/>
    <mergeCell ref="C4:G4"/>
    <mergeCell ref="C5:G5"/>
    <mergeCell ref="C7:C8"/>
    <mergeCell ref="D7:D8"/>
    <mergeCell ref="E7:G7"/>
    <mergeCell ref="A7:A8"/>
    <mergeCell ref="B7:B8"/>
    <mergeCell ref="A9:A13"/>
    <mergeCell ref="B9:B13"/>
    <mergeCell ref="A14:A21"/>
    <mergeCell ref="B14:B21"/>
    <mergeCell ref="A42:A44"/>
    <mergeCell ref="B42:B44"/>
    <mergeCell ref="A49:A53"/>
    <mergeCell ref="B49:B53"/>
    <mergeCell ref="A22:A29"/>
    <mergeCell ref="B22:B29"/>
    <mergeCell ref="A30:A33"/>
    <mergeCell ref="B30:B33"/>
    <mergeCell ref="A34:A38"/>
    <mergeCell ref="B34:B38"/>
  </mergeCells>
  <dataValidations count="1">
    <dataValidation type="decimal" allowBlank="1" showInputMessage="1" showErrorMessage="1" error="Ввведеное значение неверно" sqref="E11:E53 F9:F53" xr:uid="{00000000-0002-0000-2400-000000000000}">
      <formula1>-1000000000000000</formula1>
      <formula2>1000000000000000</formula2>
    </dataValidation>
  </dataValidations>
  <printOptions horizontalCentered="1"/>
  <pageMargins left="0" right="0" top="0" bottom="0" header="0" footer="0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I14"/>
  <sheetViews>
    <sheetView zoomScale="84" zoomScaleNormal="84" zoomScaleSheetLayoutView="100" workbookViewId="0">
      <selection activeCell="D10" sqref="D10"/>
    </sheetView>
  </sheetViews>
  <sheetFormatPr defaultColWidth="9.140625" defaultRowHeight="15.75"/>
  <cols>
    <col min="1" max="1" width="7.7109375" style="60" customWidth="1"/>
    <col min="2" max="2" width="30.5703125" style="60" customWidth="1"/>
    <col min="3" max="3" width="12" style="60" customWidth="1"/>
    <col min="4" max="8" width="14.42578125" style="60" customWidth="1"/>
    <col min="9" max="9" width="17.28515625" style="60" customWidth="1"/>
    <col min="10" max="256" width="9.140625" style="60"/>
    <col min="257" max="257" width="7.7109375" style="60" customWidth="1"/>
    <col min="258" max="258" width="45" style="60" customWidth="1"/>
    <col min="259" max="259" width="17" style="60" customWidth="1"/>
    <col min="260" max="265" width="9.7109375" style="60" customWidth="1"/>
    <col min="266" max="512" width="9.140625" style="60"/>
    <col min="513" max="513" width="7.7109375" style="60" customWidth="1"/>
    <col min="514" max="514" width="45" style="60" customWidth="1"/>
    <col min="515" max="515" width="17" style="60" customWidth="1"/>
    <col min="516" max="521" width="9.7109375" style="60" customWidth="1"/>
    <col min="522" max="768" width="9.140625" style="60"/>
    <col min="769" max="769" width="7.7109375" style="60" customWidth="1"/>
    <col min="770" max="770" width="45" style="60" customWidth="1"/>
    <col min="771" max="771" width="17" style="60" customWidth="1"/>
    <col min="772" max="777" width="9.7109375" style="60" customWidth="1"/>
    <col min="778" max="1024" width="9.140625" style="60"/>
    <col min="1025" max="1025" width="7.7109375" style="60" customWidth="1"/>
    <col min="1026" max="1026" width="45" style="60" customWidth="1"/>
    <col min="1027" max="1027" width="17" style="60" customWidth="1"/>
    <col min="1028" max="1033" width="9.7109375" style="60" customWidth="1"/>
    <col min="1034" max="1280" width="9.140625" style="60"/>
    <col min="1281" max="1281" width="7.7109375" style="60" customWidth="1"/>
    <col min="1282" max="1282" width="45" style="60" customWidth="1"/>
    <col min="1283" max="1283" width="17" style="60" customWidth="1"/>
    <col min="1284" max="1289" width="9.7109375" style="60" customWidth="1"/>
    <col min="1290" max="1536" width="9.140625" style="60"/>
    <col min="1537" max="1537" width="7.7109375" style="60" customWidth="1"/>
    <col min="1538" max="1538" width="45" style="60" customWidth="1"/>
    <col min="1539" max="1539" width="17" style="60" customWidth="1"/>
    <col min="1540" max="1545" width="9.7109375" style="60" customWidth="1"/>
    <col min="1546" max="1792" width="9.140625" style="60"/>
    <col min="1793" max="1793" width="7.7109375" style="60" customWidth="1"/>
    <col min="1794" max="1794" width="45" style="60" customWidth="1"/>
    <col min="1795" max="1795" width="17" style="60" customWidth="1"/>
    <col min="1796" max="1801" width="9.7109375" style="60" customWidth="1"/>
    <col min="1802" max="2048" width="9.140625" style="60"/>
    <col min="2049" max="2049" width="7.7109375" style="60" customWidth="1"/>
    <col min="2050" max="2050" width="45" style="60" customWidth="1"/>
    <col min="2051" max="2051" width="17" style="60" customWidth="1"/>
    <col min="2052" max="2057" width="9.7109375" style="60" customWidth="1"/>
    <col min="2058" max="2304" width="9.140625" style="60"/>
    <col min="2305" max="2305" width="7.7109375" style="60" customWidth="1"/>
    <col min="2306" max="2306" width="45" style="60" customWidth="1"/>
    <col min="2307" max="2307" width="17" style="60" customWidth="1"/>
    <col min="2308" max="2313" width="9.7109375" style="60" customWidth="1"/>
    <col min="2314" max="2560" width="9.140625" style="60"/>
    <col min="2561" max="2561" width="7.7109375" style="60" customWidth="1"/>
    <col min="2562" max="2562" width="45" style="60" customWidth="1"/>
    <col min="2563" max="2563" width="17" style="60" customWidth="1"/>
    <col min="2564" max="2569" width="9.7109375" style="60" customWidth="1"/>
    <col min="2570" max="2816" width="9.140625" style="60"/>
    <col min="2817" max="2817" width="7.7109375" style="60" customWidth="1"/>
    <col min="2818" max="2818" width="45" style="60" customWidth="1"/>
    <col min="2819" max="2819" width="17" style="60" customWidth="1"/>
    <col min="2820" max="2825" width="9.7109375" style="60" customWidth="1"/>
    <col min="2826" max="3072" width="9.140625" style="60"/>
    <col min="3073" max="3073" width="7.7109375" style="60" customWidth="1"/>
    <col min="3074" max="3074" width="45" style="60" customWidth="1"/>
    <col min="3075" max="3075" width="17" style="60" customWidth="1"/>
    <col min="3076" max="3081" width="9.7109375" style="60" customWidth="1"/>
    <col min="3082" max="3328" width="9.140625" style="60"/>
    <col min="3329" max="3329" width="7.7109375" style="60" customWidth="1"/>
    <col min="3330" max="3330" width="45" style="60" customWidth="1"/>
    <col min="3331" max="3331" width="17" style="60" customWidth="1"/>
    <col min="3332" max="3337" width="9.7109375" style="60" customWidth="1"/>
    <col min="3338" max="3584" width="9.140625" style="60"/>
    <col min="3585" max="3585" width="7.7109375" style="60" customWidth="1"/>
    <col min="3586" max="3586" width="45" style="60" customWidth="1"/>
    <col min="3587" max="3587" width="17" style="60" customWidth="1"/>
    <col min="3588" max="3593" width="9.7109375" style="60" customWidth="1"/>
    <col min="3594" max="3840" width="9.140625" style="60"/>
    <col min="3841" max="3841" width="7.7109375" style="60" customWidth="1"/>
    <col min="3842" max="3842" width="45" style="60" customWidth="1"/>
    <col min="3843" max="3843" width="17" style="60" customWidth="1"/>
    <col min="3844" max="3849" width="9.7109375" style="60" customWidth="1"/>
    <col min="3850" max="4096" width="9.140625" style="60"/>
    <col min="4097" max="4097" width="7.7109375" style="60" customWidth="1"/>
    <col min="4098" max="4098" width="45" style="60" customWidth="1"/>
    <col min="4099" max="4099" width="17" style="60" customWidth="1"/>
    <col min="4100" max="4105" width="9.7109375" style="60" customWidth="1"/>
    <col min="4106" max="4352" width="9.140625" style="60"/>
    <col min="4353" max="4353" width="7.7109375" style="60" customWidth="1"/>
    <col min="4354" max="4354" width="45" style="60" customWidth="1"/>
    <col min="4355" max="4355" width="17" style="60" customWidth="1"/>
    <col min="4356" max="4361" width="9.7109375" style="60" customWidth="1"/>
    <col min="4362" max="4608" width="9.140625" style="60"/>
    <col min="4609" max="4609" width="7.7109375" style="60" customWidth="1"/>
    <col min="4610" max="4610" width="45" style="60" customWidth="1"/>
    <col min="4611" max="4611" width="17" style="60" customWidth="1"/>
    <col min="4612" max="4617" width="9.7109375" style="60" customWidth="1"/>
    <col min="4618" max="4864" width="9.140625" style="60"/>
    <col min="4865" max="4865" width="7.7109375" style="60" customWidth="1"/>
    <col min="4866" max="4866" width="45" style="60" customWidth="1"/>
    <col min="4867" max="4867" width="17" style="60" customWidth="1"/>
    <col min="4868" max="4873" width="9.7109375" style="60" customWidth="1"/>
    <col min="4874" max="5120" width="9.140625" style="60"/>
    <col min="5121" max="5121" width="7.7109375" style="60" customWidth="1"/>
    <col min="5122" max="5122" width="45" style="60" customWidth="1"/>
    <col min="5123" max="5123" width="17" style="60" customWidth="1"/>
    <col min="5124" max="5129" width="9.7109375" style="60" customWidth="1"/>
    <col min="5130" max="5376" width="9.140625" style="60"/>
    <col min="5377" max="5377" width="7.7109375" style="60" customWidth="1"/>
    <col min="5378" max="5378" width="45" style="60" customWidth="1"/>
    <col min="5379" max="5379" width="17" style="60" customWidth="1"/>
    <col min="5380" max="5385" width="9.7109375" style="60" customWidth="1"/>
    <col min="5386" max="5632" width="9.140625" style="60"/>
    <col min="5633" max="5633" width="7.7109375" style="60" customWidth="1"/>
    <col min="5634" max="5634" width="45" style="60" customWidth="1"/>
    <col min="5635" max="5635" width="17" style="60" customWidth="1"/>
    <col min="5636" max="5641" width="9.7109375" style="60" customWidth="1"/>
    <col min="5642" max="5888" width="9.140625" style="60"/>
    <col min="5889" max="5889" width="7.7109375" style="60" customWidth="1"/>
    <col min="5890" max="5890" width="45" style="60" customWidth="1"/>
    <col min="5891" max="5891" width="17" style="60" customWidth="1"/>
    <col min="5892" max="5897" width="9.7109375" style="60" customWidth="1"/>
    <col min="5898" max="6144" width="9.140625" style="60"/>
    <col min="6145" max="6145" width="7.7109375" style="60" customWidth="1"/>
    <col min="6146" max="6146" width="45" style="60" customWidth="1"/>
    <col min="6147" max="6147" width="17" style="60" customWidth="1"/>
    <col min="6148" max="6153" width="9.7109375" style="60" customWidth="1"/>
    <col min="6154" max="6400" width="9.140625" style="60"/>
    <col min="6401" max="6401" width="7.7109375" style="60" customWidth="1"/>
    <col min="6402" max="6402" width="45" style="60" customWidth="1"/>
    <col min="6403" max="6403" width="17" style="60" customWidth="1"/>
    <col min="6404" max="6409" width="9.7109375" style="60" customWidth="1"/>
    <col min="6410" max="6656" width="9.140625" style="60"/>
    <col min="6657" max="6657" width="7.7109375" style="60" customWidth="1"/>
    <col min="6658" max="6658" width="45" style="60" customWidth="1"/>
    <col min="6659" max="6659" width="17" style="60" customWidth="1"/>
    <col min="6660" max="6665" width="9.7109375" style="60" customWidth="1"/>
    <col min="6666" max="6912" width="9.140625" style="60"/>
    <col min="6913" max="6913" width="7.7109375" style="60" customWidth="1"/>
    <col min="6914" max="6914" width="45" style="60" customWidth="1"/>
    <col min="6915" max="6915" width="17" style="60" customWidth="1"/>
    <col min="6916" max="6921" width="9.7109375" style="60" customWidth="1"/>
    <col min="6922" max="7168" width="9.140625" style="60"/>
    <col min="7169" max="7169" width="7.7109375" style="60" customWidth="1"/>
    <col min="7170" max="7170" width="45" style="60" customWidth="1"/>
    <col min="7171" max="7171" width="17" style="60" customWidth="1"/>
    <col min="7172" max="7177" width="9.7109375" style="60" customWidth="1"/>
    <col min="7178" max="7424" width="9.140625" style="60"/>
    <col min="7425" max="7425" width="7.7109375" style="60" customWidth="1"/>
    <col min="7426" max="7426" width="45" style="60" customWidth="1"/>
    <col min="7427" max="7427" width="17" style="60" customWidth="1"/>
    <col min="7428" max="7433" width="9.7109375" style="60" customWidth="1"/>
    <col min="7434" max="7680" width="9.140625" style="60"/>
    <col min="7681" max="7681" width="7.7109375" style="60" customWidth="1"/>
    <col min="7682" max="7682" width="45" style="60" customWidth="1"/>
    <col min="7683" max="7683" width="17" style="60" customWidth="1"/>
    <col min="7684" max="7689" width="9.7109375" style="60" customWidth="1"/>
    <col min="7690" max="7936" width="9.140625" style="60"/>
    <col min="7937" max="7937" width="7.7109375" style="60" customWidth="1"/>
    <col min="7938" max="7938" width="45" style="60" customWidth="1"/>
    <col min="7939" max="7939" width="17" style="60" customWidth="1"/>
    <col min="7940" max="7945" width="9.7109375" style="60" customWidth="1"/>
    <col min="7946" max="8192" width="9.140625" style="60"/>
    <col min="8193" max="8193" width="7.7109375" style="60" customWidth="1"/>
    <col min="8194" max="8194" width="45" style="60" customWidth="1"/>
    <col min="8195" max="8195" width="17" style="60" customWidth="1"/>
    <col min="8196" max="8201" width="9.7109375" style="60" customWidth="1"/>
    <col min="8202" max="8448" width="9.140625" style="60"/>
    <col min="8449" max="8449" width="7.7109375" style="60" customWidth="1"/>
    <col min="8450" max="8450" width="45" style="60" customWidth="1"/>
    <col min="8451" max="8451" width="17" style="60" customWidth="1"/>
    <col min="8452" max="8457" width="9.7109375" style="60" customWidth="1"/>
    <col min="8458" max="8704" width="9.140625" style="60"/>
    <col min="8705" max="8705" width="7.7109375" style="60" customWidth="1"/>
    <col min="8706" max="8706" width="45" style="60" customWidth="1"/>
    <col min="8707" max="8707" width="17" style="60" customWidth="1"/>
    <col min="8708" max="8713" width="9.7109375" style="60" customWidth="1"/>
    <col min="8714" max="8960" width="9.140625" style="60"/>
    <col min="8961" max="8961" width="7.7109375" style="60" customWidth="1"/>
    <col min="8962" max="8962" width="45" style="60" customWidth="1"/>
    <col min="8963" max="8963" width="17" style="60" customWidth="1"/>
    <col min="8964" max="8969" width="9.7109375" style="60" customWidth="1"/>
    <col min="8970" max="9216" width="9.140625" style="60"/>
    <col min="9217" max="9217" width="7.7109375" style="60" customWidth="1"/>
    <col min="9218" max="9218" width="45" style="60" customWidth="1"/>
    <col min="9219" max="9219" width="17" style="60" customWidth="1"/>
    <col min="9220" max="9225" width="9.7109375" style="60" customWidth="1"/>
    <col min="9226" max="9472" width="9.140625" style="60"/>
    <col min="9473" max="9473" width="7.7109375" style="60" customWidth="1"/>
    <col min="9474" max="9474" width="45" style="60" customWidth="1"/>
    <col min="9475" max="9475" width="17" style="60" customWidth="1"/>
    <col min="9476" max="9481" width="9.7109375" style="60" customWidth="1"/>
    <col min="9482" max="9728" width="9.140625" style="60"/>
    <col min="9729" max="9729" width="7.7109375" style="60" customWidth="1"/>
    <col min="9730" max="9730" width="45" style="60" customWidth="1"/>
    <col min="9731" max="9731" width="17" style="60" customWidth="1"/>
    <col min="9732" max="9737" width="9.7109375" style="60" customWidth="1"/>
    <col min="9738" max="9984" width="9.140625" style="60"/>
    <col min="9985" max="9985" width="7.7109375" style="60" customWidth="1"/>
    <col min="9986" max="9986" width="45" style="60" customWidth="1"/>
    <col min="9987" max="9987" width="17" style="60" customWidth="1"/>
    <col min="9988" max="9993" width="9.7109375" style="60" customWidth="1"/>
    <col min="9994" max="10240" width="9.140625" style="60"/>
    <col min="10241" max="10241" width="7.7109375" style="60" customWidth="1"/>
    <col min="10242" max="10242" width="45" style="60" customWidth="1"/>
    <col min="10243" max="10243" width="17" style="60" customWidth="1"/>
    <col min="10244" max="10249" width="9.7109375" style="60" customWidth="1"/>
    <col min="10250" max="10496" width="9.140625" style="60"/>
    <col min="10497" max="10497" width="7.7109375" style="60" customWidth="1"/>
    <col min="10498" max="10498" width="45" style="60" customWidth="1"/>
    <col min="10499" max="10499" width="17" style="60" customWidth="1"/>
    <col min="10500" max="10505" width="9.7109375" style="60" customWidth="1"/>
    <col min="10506" max="10752" width="9.140625" style="60"/>
    <col min="10753" max="10753" width="7.7109375" style="60" customWidth="1"/>
    <col min="10754" max="10754" width="45" style="60" customWidth="1"/>
    <col min="10755" max="10755" width="17" style="60" customWidth="1"/>
    <col min="10756" max="10761" width="9.7109375" style="60" customWidth="1"/>
    <col min="10762" max="11008" width="9.140625" style="60"/>
    <col min="11009" max="11009" width="7.7109375" style="60" customWidth="1"/>
    <col min="11010" max="11010" width="45" style="60" customWidth="1"/>
    <col min="11011" max="11011" width="17" style="60" customWidth="1"/>
    <col min="11012" max="11017" width="9.7109375" style="60" customWidth="1"/>
    <col min="11018" max="11264" width="9.140625" style="60"/>
    <col min="11265" max="11265" width="7.7109375" style="60" customWidth="1"/>
    <col min="11266" max="11266" width="45" style="60" customWidth="1"/>
    <col min="11267" max="11267" width="17" style="60" customWidth="1"/>
    <col min="11268" max="11273" width="9.7109375" style="60" customWidth="1"/>
    <col min="11274" max="11520" width="9.140625" style="60"/>
    <col min="11521" max="11521" width="7.7109375" style="60" customWidth="1"/>
    <col min="11522" max="11522" width="45" style="60" customWidth="1"/>
    <col min="11523" max="11523" width="17" style="60" customWidth="1"/>
    <col min="11524" max="11529" width="9.7109375" style="60" customWidth="1"/>
    <col min="11530" max="11776" width="9.140625" style="60"/>
    <col min="11777" max="11777" width="7.7109375" style="60" customWidth="1"/>
    <col min="11778" max="11778" width="45" style="60" customWidth="1"/>
    <col min="11779" max="11779" width="17" style="60" customWidth="1"/>
    <col min="11780" max="11785" width="9.7109375" style="60" customWidth="1"/>
    <col min="11786" max="12032" width="9.140625" style="60"/>
    <col min="12033" max="12033" width="7.7109375" style="60" customWidth="1"/>
    <col min="12034" max="12034" width="45" style="60" customWidth="1"/>
    <col min="12035" max="12035" width="17" style="60" customWidth="1"/>
    <col min="12036" max="12041" width="9.7109375" style="60" customWidth="1"/>
    <col min="12042" max="12288" width="9.140625" style="60"/>
    <col min="12289" max="12289" width="7.7109375" style="60" customWidth="1"/>
    <col min="12290" max="12290" width="45" style="60" customWidth="1"/>
    <col min="12291" max="12291" width="17" style="60" customWidth="1"/>
    <col min="12292" max="12297" width="9.7109375" style="60" customWidth="1"/>
    <col min="12298" max="12544" width="9.140625" style="60"/>
    <col min="12545" max="12545" width="7.7109375" style="60" customWidth="1"/>
    <col min="12546" max="12546" width="45" style="60" customWidth="1"/>
    <col min="12547" max="12547" width="17" style="60" customWidth="1"/>
    <col min="12548" max="12553" width="9.7109375" style="60" customWidth="1"/>
    <col min="12554" max="12800" width="9.140625" style="60"/>
    <col min="12801" max="12801" width="7.7109375" style="60" customWidth="1"/>
    <col min="12802" max="12802" width="45" style="60" customWidth="1"/>
    <col min="12803" max="12803" width="17" style="60" customWidth="1"/>
    <col min="12804" max="12809" width="9.7109375" style="60" customWidth="1"/>
    <col min="12810" max="13056" width="9.140625" style="60"/>
    <col min="13057" max="13057" width="7.7109375" style="60" customWidth="1"/>
    <col min="13058" max="13058" width="45" style="60" customWidth="1"/>
    <col min="13059" max="13059" width="17" style="60" customWidth="1"/>
    <col min="13060" max="13065" width="9.7109375" style="60" customWidth="1"/>
    <col min="13066" max="13312" width="9.140625" style="60"/>
    <col min="13313" max="13313" width="7.7109375" style="60" customWidth="1"/>
    <col min="13314" max="13314" width="45" style="60" customWidth="1"/>
    <col min="13315" max="13315" width="17" style="60" customWidth="1"/>
    <col min="13316" max="13321" width="9.7109375" style="60" customWidth="1"/>
    <col min="13322" max="13568" width="9.140625" style="60"/>
    <col min="13569" max="13569" width="7.7109375" style="60" customWidth="1"/>
    <col min="13570" max="13570" width="45" style="60" customWidth="1"/>
    <col min="13571" max="13571" width="17" style="60" customWidth="1"/>
    <col min="13572" max="13577" width="9.7109375" style="60" customWidth="1"/>
    <col min="13578" max="13824" width="9.140625" style="60"/>
    <col min="13825" max="13825" width="7.7109375" style="60" customWidth="1"/>
    <col min="13826" max="13826" width="45" style="60" customWidth="1"/>
    <col min="13827" max="13827" width="17" style="60" customWidth="1"/>
    <col min="13828" max="13833" width="9.7109375" style="60" customWidth="1"/>
    <col min="13834" max="14080" width="9.140625" style="60"/>
    <col min="14081" max="14081" width="7.7109375" style="60" customWidth="1"/>
    <col min="14082" max="14082" width="45" style="60" customWidth="1"/>
    <col min="14083" max="14083" width="17" style="60" customWidth="1"/>
    <col min="14084" max="14089" width="9.7109375" style="60" customWidth="1"/>
    <col min="14090" max="14336" width="9.140625" style="60"/>
    <col min="14337" max="14337" width="7.7109375" style="60" customWidth="1"/>
    <col min="14338" max="14338" width="45" style="60" customWidth="1"/>
    <col min="14339" max="14339" width="17" style="60" customWidth="1"/>
    <col min="14340" max="14345" width="9.7109375" style="60" customWidth="1"/>
    <col min="14346" max="14592" width="9.140625" style="60"/>
    <col min="14593" max="14593" width="7.7109375" style="60" customWidth="1"/>
    <col min="14594" max="14594" width="45" style="60" customWidth="1"/>
    <col min="14595" max="14595" width="17" style="60" customWidth="1"/>
    <col min="14596" max="14601" width="9.7109375" style="60" customWidth="1"/>
    <col min="14602" max="14848" width="9.140625" style="60"/>
    <col min="14849" max="14849" width="7.7109375" style="60" customWidth="1"/>
    <col min="14850" max="14850" width="45" style="60" customWidth="1"/>
    <col min="14851" max="14851" width="17" style="60" customWidth="1"/>
    <col min="14852" max="14857" width="9.7109375" style="60" customWidth="1"/>
    <col min="14858" max="15104" width="9.140625" style="60"/>
    <col min="15105" max="15105" width="7.7109375" style="60" customWidth="1"/>
    <col min="15106" max="15106" width="45" style="60" customWidth="1"/>
    <col min="15107" max="15107" width="17" style="60" customWidth="1"/>
    <col min="15108" max="15113" width="9.7109375" style="60" customWidth="1"/>
    <col min="15114" max="15360" width="9.140625" style="60"/>
    <col min="15361" max="15361" width="7.7109375" style="60" customWidth="1"/>
    <col min="15362" max="15362" width="45" style="60" customWidth="1"/>
    <col min="15363" max="15363" width="17" style="60" customWidth="1"/>
    <col min="15364" max="15369" width="9.7109375" style="60" customWidth="1"/>
    <col min="15370" max="15616" width="9.140625" style="60"/>
    <col min="15617" max="15617" width="7.7109375" style="60" customWidth="1"/>
    <col min="15618" max="15618" width="45" style="60" customWidth="1"/>
    <col min="15619" max="15619" width="17" style="60" customWidth="1"/>
    <col min="15620" max="15625" width="9.7109375" style="60" customWidth="1"/>
    <col min="15626" max="15872" width="9.140625" style="60"/>
    <col min="15873" max="15873" width="7.7109375" style="60" customWidth="1"/>
    <col min="15874" max="15874" width="45" style="60" customWidth="1"/>
    <col min="15875" max="15875" width="17" style="60" customWidth="1"/>
    <col min="15876" max="15881" width="9.7109375" style="60" customWidth="1"/>
    <col min="15882" max="16128" width="9.140625" style="60"/>
    <col min="16129" max="16129" width="7.7109375" style="60" customWidth="1"/>
    <col min="16130" max="16130" width="45" style="60" customWidth="1"/>
    <col min="16131" max="16131" width="17" style="60" customWidth="1"/>
    <col min="16132" max="16137" width="9.7109375" style="60" customWidth="1"/>
    <col min="16138" max="16384" width="9.140625" style="60"/>
  </cols>
  <sheetData>
    <row r="1" spans="1:9" ht="22.5" customHeight="1">
      <c r="H1" s="877" t="s">
        <v>801</v>
      </c>
      <c r="I1" s="878"/>
    </row>
    <row r="3" spans="1:9" ht="39.75" customHeight="1">
      <c r="A3" s="872" t="s">
        <v>1074</v>
      </c>
      <c r="B3" s="872"/>
      <c r="C3" s="872"/>
      <c r="D3" s="872"/>
      <c r="E3" s="872"/>
      <c r="F3" s="872"/>
      <c r="G3" s="872"/>
      <c r="H3" s="872"/>
      <c r="I3" s="872"/>
    </row>
    <row r="5" spans="1:9" s="69" customFormat="1" ht="57" customHeight="1">
      <c r="A5" s="879" t="s">
        <v>470</v>
      </c>
      <c r="B5" s="879" t="s">
        <v>471</v>
      </c>
      <c r="C5" s="879" t="s">
        <v>472</v>
      </c>
      <c r="D5" s="879" t="s">
        <v>473</v>
      </c>
      <c r="E5" s="879"/>
      <c r="F5" s="879" t="s">
        <v>474</v>
      </c>
      <c r="G5" s="879"/>
      <c r="H5" s="879" t="s">
        <v>475</v>
      </c>
      <c r="I5" s="879"/>
    </row>
    <row r="6" spans="1:9" s="69" customFormat="1" ht="19.5" customHeight="1">
      <c r="A6" s="879"/>
      <c r="B6" s="879"/>
      <c r="C6" s="879"/>
      <c r="D6" s="85">
        <f>E6</f>
        <v>-2</v>
      </c>
      <c r="E6" s="85">
        <f>F6-1</f>
        <v>-2</v>
      </c>
      <c r="F6" s="85">
        <f>G6</f>
        <v>-1</v>
      </c>
      <c r="G6" s="85">
        <f>H6-1</f>
        <v>-1</v>
      </c>
      <c r="H6" s="85">
        <f>I6</f>
        <v>0</v>
      </c>
      <c r="I6" s="85">
        <f>'Таб.2 Пр.5 Справочник'!B8</f>
        <v>0</v>
      </c>
    </row>
    <row r="7" spans="1:9" s="73" customFormat="1" ht="31.5">
      <c r="A7" s="879"/>
      <c r="B7" s="879"/>
      <c r="C7" s="879"/>
      <c r="D7" s="85" t="s">
        <v>535</v>
      </c>
      <c r="E7" s="85" t="s">
        <v>536</v>
      </c>
      <c r="F7" s="85" t="s">
        <v>535</v>
      </c>
      <c r="G7" s="85" t="s">
        <v>536</v>
      </c>
      <c r="H7" s="85" t="s">
        <v>535</v>
      </c>
      <c r="I7" s="85" t="s">
        <v>536</v>
      </c>
    </row>
    <row r="8" spans="1:9" s="73" customFormat="1" ht="51" customHeight="1">
      <c r="A8" s="119"/>
      <c r="B8" s="120" t="s">
        <v>478</v>
      </c>
      <c r="C8" s="85"/>
      <c r="D8" s="80"/>
      <c r="E8" s="80"/>
      <c r="F8" s="80"/>
      <c r="G8" s="80"/>
      <c r="H8" s="80"/>
      <c r="I8" s="80"/>
    </row>
    <row r="9" spans="1:9" s="73" customFormat="1">
      <c r="A9" s="90" t="s">
        <v>260</v>
      </c>
      <c r="B9" s="120" t="s">
        <v>479</v>
      </c>
      <c r="C9" s="85"/>
      <c r="D9" s="80"/>
      <c r="E9" s="80"/>
      <c r="F9" s="80"/>
      <c r="G9" s="80"/>
      <c r="H9" s="80"/>
      <c r="I9" s="80"/>
    </row>
    <row r="10" spans="1:9" s="73" customFormat="1" ht="31.5">
      <c r="A10" s="90" t="s">
        <v>23</v>
      </c>
      <c r="B10" s="120" t="s">
        <v>480</v>
      </c>
      <c r="C10" s="85" t="s">
        <v>476</v>
      </c>
      <c r="D10" s="130"/>
      <c r="E10" s="130"/>
      <c r="F10" s="130"/>
      <c r="G10" s="130"/>
      <c r="H10" s="130"/>
      <c r="I10" s="130"/>
    </row>
    <row r="11" spans="1:9" s="73" customFormat="1" ht="51" customHeight="1">
      <c r="A11" s="90" t="s">
        <v>29</v>
      </c>
      <c r="B11" s="120" t="s">
        <v>481</v>
      </c>
      <c r="C11" s="85" t="s">
        <v>477</v>
      </c>
      <c r="D11" s="130"/>
      <c r="E11" s="130"/>
      <c r="F11" s="130"/>
      <c r="G11" s="130"/>
      <c r="H11" s="130"/>
      <c r="I11" s="130"/>
    </row>
    <row r="12" spans="1:9" s="73" customFormat="1" ht="22.5" customHeight="1">
      <c r="A12" s="90" t="s">
        <v>264</v>
      </c>
      <c r="B12" s="120" t="s">
        <v>482</v>
      </c>
      <c r="C12" s="85" t="s">
        <v>477</v>
      </c>
      <c r="D12" s="130"/>
      <c r="E12" s="130"/>
      <c r="F12" s="130"/>
      <c r="G12" s="130"/>
      <c r="H12" s="130"/>
      <c r="I12" s="130"/>
    </row>
    <row r="14" spans="1:9">
      <c r="A14" s="81" t="s">
        <v>531</v>
      </c>
      <c r="B14" s="60" t="s">
        <v>526</v>
      </c>
    </row>
  </sheetData>
  <sheetProtection algorithmName="SHA-512" hashValue="v+JpfoevYieE3rZYBvWrq4y1ClBnNJplg3ULTq7eO5V3+06O27O7kc+W5rJv1ULqnkMPX3bxKLmJaYkCSlnQUw==" saltValue="8NtHMe1fsozGaenFzR/LzQ==" spinCount="100000" sheet="1" objects="1"/>
  <mergeCells count="8">
    <mergeCell ref="H1:I1"/>
    <mergeCell ref="A3:I3"/>
    <mergeCell ref="A5:A7"/>
    <mergeCell ref="B5:B7"/>
    <mergeCell ref="C5:C7"/>
    <mergeCell ref="D5:E5"/>
    <mergeCell ref="F5:G5"/>
    <mergeCell ref="H5:I5"/>
  </mergeCells>
  <pageMargins left="0.70866141732283472" right="0.11811023622047245" top="0.74803149606299213" bottom="0.74803149606299213" header="0.31496062992125984" footer="0.31496062992125984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D32"/>
  <sheetViews>
    <sheetView workbookViewId="0">
      <selection activeCell="B6" sqref="B6"/>
    </sheetView>
  </sheetViews>
  <sheetFormatPr defaultRowHeight="15"/>
  <cols>
    <col min="1" max="1" width="8.7109375" customWidth="1"/>
    <col min="2" max="2" width="44.7109375" customWidth="1"/>
    <col min="3" max="3" width="14" customWidth="1"/>
    <col min="4" max="4" width="16.7109375" customWidth="1"/>
  </cols>
  <sheetData>
    <row r="1" spans="1:4">
      <c r="C1" s="880" t="s">
        <v>832</v>
      </c>
      <c r="D1" s="880"/>
    </row>
    <row r="2" spans="1:4">
      <c r="B2" s="880" t="s">
        <v>833</v>
      </c>
      <c r="C2" s="880"/>
      <c r="D2" s="880"/>
    </row>
    <row r="3" spans="1:4">
      <c r="A3" s="881" t="s">
        <v>830</v>
      </c>
      <c r="B3" s="881"/>
      <c r="C3" s="881"/>
      <c r="D3" s="881"/>
    </row>
    <row r="4" spans="1:4">
      <c r="A4" s="866" t="s">
        <v>831</v>
      </c>
      <c r="B4" s="866"/>
      <c r="C4" s="866"/>
      <c r="D4" s="866"/>
    </row>
    <row r="6" spans="1:4" ht="77.45" customHeight="1">
      <c r="A6" s="383" t="s">
        <v>293</v>
      </c>
      <c r="B6" s="384" t="s">
        <v>466</v>
      </c>
      <c r="C6" s="384" t="s">
        <v>779</v>
      </c>
      <c r="D6" s="384" t="s">
        <v>467</v>
      </c>
    </row>
    <row r="7" spans="1:4">
      <c r="A7" s="383">
        <v>1</v>
      </c>
      <c r="B7" s="385"/>
      <c r="C7" s="385"/>
      <c r="D7" s="385"/>
    </row>
    <row r="8" spans="1:4">
      <c r="A8" s="383">
        <v>2</v>
      </c>
      <c r="B8" s="385"/>
      <c r="C8" s="385"/>
      <c r="D8" s="385"/>
    </row>
    <row r="9" spans="1:4">
      <c r="A9" s="455"/>
      <c r="B9" s="385"/>
      <c r="C9" s="385"/>
      <c r="D9" s="385"/>
    </row>
    <row r="10" spans="1:4">
      <c r="A10" s="455"/>
      <c r="B10" s="385"/>
      <c r="C10" s="385"/>
      <c r="D10" s="385"/>
    </row>
    <row r="11" spans="1:4">
      <c r="A11" s="455"/>
      <c r="B11" s="385"/>
      <c r="C11" s="385"/>
      <c r="D11" s="385"/>
    </row>
    <row r="12" spans="1:4">
      <c r="A12" s="455"/>
      <c r="B12" s="385"/>
      <c r="C12" s="385"/>
      <c r="D12" s="385"/>
    </row>
    <row r="13" spans="1:4">
      <c r="A13" s="455"/>
      <c r="B13" s="385"/>
      <c r="C13" s="385"/>
      <c r="D13" s="385"/>
    </row>
    <row r="14" spans="1:4">
      <c r="A14" s="455"/>
      <c r="B14" s="385"/>
      <c r="C14" s="385"/>
      <c r="D14" s="385"/>
    </row>
    <row r="15" spans="1:4">
      <c r="A15" s="455"/>
      <c r="B15" s="385"/>
      <c r="C15" s="385"/>
      <c r="D15" s="385"/>
    </row>
    <row r="16" spans="1:4">
      <c r="A16" s="455"/>
      <c r="B16" s="385"/>
      <c r="C16" s="385"/>
      <c r="D16" s="385"/>
    </row>
    <row r="17" spans="1:4">
      <c r="A17" s="455"/>
      <c r="B17" s="385"/>
      <c r="C17" s="385"/>
      <c r="D17" s="385"/>
    </row>
    <row r="18" spans="1:4">
      <c r="A18" s="455"/>
      <c r="B18" s="385"/>
      <c r="C18" s="385"/>
      <c r="D18" s="385"/>
    </row>
    <row r="19" spans="1:4">
      <c r="A19" s="455"/>
      <c r="B19" s="385"/>
      <c r="C19" s="385"/>
      <c r="D19" s="385"/>
    </row>
    <row r="20" spans="1:4">
      <c r="A20" s="455"/>
      <c r="B20" s="385"/>
      <c r="C20" s="385"/>
      <c r="D20" s="385"/>
    </row>
    <row r="21" spans="1:4">
      <c r="A21" s="455"/>
      <c r="B21" s="385"/>
      <c r="C21" s="385"/>
      <c r="D21" s="385"/>
    </row>
    <row r="22" spans="1:4">
      <c r="A22" s="455"/>
      <c r="B22" s="385"/>
      <c r="C22" s="385"/>
      <c r="D22" s="385"/>
    </row>
    <row r="23" spans="1:4">
      <c r="A23" s="455"/>
      <c r="B23" s="385"/>
      <c r="C23" s="385"/>
      <c r="D23" s="385"/>
    </row>
    <row r="24" spans="1:4">
      <c r="A24" s="383">
        <v>3</v>
      </c>
      <c r="B24" s="385"/>
      <c r="C24" s="385"/>
      <c r="D24" s="385"/>
    </row>
    <row r="25" spans="1:4">
      <c r="A25" s="462"/>
      <c r="B25" s="385"/>
      <c r="C25" s="385"/>
      <c r="D25" s="385"/>
    </row>
    <row r="26" spans="1:4">
      <c r="A26" s="462"/>
      <c r="B26" s="385"/>
      <c r="C26" s="385"/>
      <c r="D26" s="385"/>
    </row>
    <row r="27" spans="1:4">
      <c r="A27" s="455"/>
      <c r="B27" s="385"/>
      <c r="C27" s="385"/>
      <c r="D27" s="385"/>
    </row>
    <row r="28" spans="1:4">
      <c r="A28" s="455"/>
      <c r="B28" s="385"/>
      <c r="C28" s="385"/>
      <c r="D28" s="385"/>
    </row>
    <row r="29" spans="1:4">
      <c r="A29" s="455"/>
      <c r="B29" s="385"/>
      <c r="C29" s="385"/>
      <c r="D29" s="385"/>
    </row>
    <row r="30" spans="1:4">
      <c r="A30" s="455"/>
      <c r="B30" s="385"/>
      <c r="C30" s="385"/>
      <c r="D30" s="385"/>
    </row>
    <row r="31" spans="1:4">
      <c r="A31" s="383" t="s">
        <v>783</v>
      </c>
      <c r="B31" s="385"/>
      <c r="C31" s="385"/>
      <c r="D31" s="385"/>
    </row>
    <row r="32" spans="1:4">
      <c r="A32" s="864" t="s">
        <v>11</v>
      </c>
      <c r="B32" s="864"/>
      <c r="C32" s="865"/>
      <c r="D32" s="865"/>
    </row>
  </sheetData>
  <sheetProtection algorithmName="SHA-512" hashValue="r4VcCbvjwU+JyaFf1Ah2PzqOBtJd6GfwLMmIxYLVaU5fIVvQi8ACaQz4/wXpPCe1dfGZC5Vb+VDHPZCYuuouUQ==" saltValue="OpmgWKexCMxCbsHV+aZo+g==" spinCount="100000" sheet="1" objects="1"/>
  <mergeCells count="6">
    <mergeCell ref="C1:D1"/>
    <mergeCell ref="B2:D2"/>
    <mergeCell ref="A32:B32"/>
    <mergeCell ref="C32:D3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J75"/>
  <sheetViews>
    <sheetView topLeftCell="A18" zoomScale="55" zoomScaleNormal="55" zoomScaleSheetLayoutView="100" workbookViewId="0">
      <selection activeCell="E34" sqref="E34:F34"/>
    </sheetView>
  </sheetViews>
  <sheetFormatPr defaultColWidth="9.140625" defaultRowHeight="15.75"/>
  <cols>
    <col min="1" max="1" width="6.28515625" style="1" bestFit="1" customWidth="1"/>
    <col min="2" max="2" width="54.5703125" style="1" bestFit="1" customWidth="1"/>
    <col min="3" max="3" width="26.28515625" style="1" customWidth="1"/>
    <col min="4" max="4" width="14.5703125" style="1" customWidth="1"/>
    <col min="5" max="5" width="16" style="1" customWidth="1"/>
    <col min="6" max="6" width="14" style="1" customWidth="1"/>
    <col min="7" max="16384" width="9.140625" style="1"/>
  </cols>
  <sheetData>
    <row r="1" spans="1:10">
      <c r="A1" s="882" t="s">
        <v>804</v>
      </c>
      <c r="B1" s="882"/>
      <c r="C1" s="882"/>
      <c r="D1" s="882"/>
      <c r="E1" s="882"/>
      <c r="F1" s="882"/>
    </row>
    <row r="2" spans="1:10">
      <c r="C2" s="882" t="s">
        <v>822</v>
      </c>
      <c r="D2" s="882"/>
      <c r="E2" s="882"/>
      <c r="F2" s="882"/>
    </row>
    <row r="3" spans="1:10" ht="66" customHeight="1">
      <c r="A3" s="883" t="s">
        <v>834</v>
      </c>
      <c r="B3" s="883"/>
      <c r="C3" s="883"/>
      <c r="D3" s="883"/>
      <c r="E3" s="883"/>
      <c r="F3" s="883"/>
    </row>
    <row r="4" spans="1:10" ht="80.25" customHeight="1">
      <c r="A4" s="7" t="s">
        <v>3</v>
      </c>
      <c r="B4" s="6" t="s">
        <v>466</v>
      </c>
      <c r="C4" s="6" t="s">
        <v>1075</v>
      </c>
      <c r="D4" s="6" t="s">
        <v>468</v>
      </c>
      <c r="E4" s="6" t="s">
        <v>467</v>
      </c>
      <c r="F4" s="93" t="s">
        <v>534</v>
      </c>
    </row>
    <row r="5" spans="1:10">
      <c r="A5" s="885" t="s">
        <v>1076</v>
      </c>
      <c r="B5" s="886"/>
      <c r="C5" s="886"/>
      <c r="D5" s="886"/>
      <c r="E5" s="886"/>
      <c r="F5" s="887"/>
    </row>
    <row r="6" spans="1:10">
      <c r="A6" s="457"/>
      <c r="B6" s="458"/>
      <c r="C6" s="459"/>
      <c r="D6" s="459"/>
      <c r="E6" s="460"/>
      <c r="F6" s="461"/>
    </row>
    <row r="7" spans="1:10">
      <c r="A7" s="457"/>
      <c r="B7" s="458"/>
      <c r="C7" s="459"/>
      <c r="D7" s="459"/>
      <c r="E7" s="460"/>
      <c r="F7" s="461"/>
      <c r="I7" s="83"/>
      <c r="J7" s="84"/>
    </row>
    <row r="8" spans="1:10">
      <c r="A8" s="457"/>
      <c r="B8" s="458"/>
      <c r="C8" s="459"/>
      <c r="D8" s="459"/>
      <c r="E8" s="460"/>
      <c r="F8" s="461"/>
    </row>
    <row r="9" spans="1:10">
      <c r="A9" s="457"/>
      <c r="B9" s="458"/>
      <c r="C9" s="459"/>
      <c r="D9" s="459"/>
      <c r="E9" s="460"/>
      <c r="F9" s="461"/>
    </row>
    <row r="10" spans="1:10">
      <c r="A10" s="457"/>
      <c r="B10" s="458"/>
      <c r="C10" s="459"/>
      <c r="D10" s="459"/>
      <c r="E10" s="460"/>
      <c r="F10" s="461"/>
    </row>
    <row r="11" spans="1:10">
      <c r="A11" s="457"/>
      <c r="B11" s="458"/>
      <c r="C11" s="459"/>
      <c r="D11" s="459"/>
      <c r="E11" s="460"/>
      <c r="F11" s="461"/>
    </row>
    <row r="12" spans="1:10">
      <c r="A12" s="457"/>
      <c r="B12" s="458"/>
      <c r="C12" s="459"/>
      <c r="D12" s="459"/>
      <c r="E12" s="460"/>
      <c r="F12" s="461"/>
    </row>
    <row r="13" spans="1:10">
      <c r="A13" s="457"/>
      <c r="B13" s="458"/>
      <c r="C13" s="459"/>
      <c r="D13" s="459"/>
      <c r="E13" s="460"/>
      <c r="F13" s="461"/>
    </row>
    <row r="14" spans="1:10">
      <c r="A14" s="457"/>
      <c r="B14" s="458"/>
      <c r="C14" s="459"/>
      <c r="D14" s="459"/>
      <c r="E14" s="460"/>
      <c r="F14" s="461"/>
    </row>
    <row r="15" spans="1:10">
      <c r="A15" s="457"/>
      <c r="B15" s="458"/>
      <c r="C15" s="459"/>
      <c r="D15" s="459"/>
      <c r="E15" s="460"/>
      <c r="F15" s="461"/>
    </row>
    <row r="16" spans="1:10">
      <c r="A16" s="457"/>
      <c r="B16" s="458"/>
      <c r="C16" s="459"/>
      <c r="D16" s="459"/>
      <c r="E16" s="460"/>
      <c r="F16" s="461"/>
    </row>
    <row r="17" spans="1:6">
      <c r="A17" s="457"/>
      <c r="B17" s="458"/>
      <c r="C17" s="459"/>
      <c r="D17" s="459"/>
      <c r="E17" s="460"/>
      <c r="F17" s="461"/>
    </row>
    <row r="18" spans="1:6">
      <c r="A18" s="457"/>
      <c r="B18" s="458"/>
      <c r="C18" s="459"/>
      <c r="D18" s="459"/>
      <c r="E18" s="460"/>
      <c r="F18" s="461"/>
    </row>
    <row r="19" spans="1:6">
      <c r="A19" s="457"/>
      <c r="B19" s="458"/>
      <c r="C19" s="459"/>
      <c r="D19" s="459"/>
      <c r="E19" s="460"/>
      <c r="F19" s="461"/>
    </row>
    <row r="20" spans="1:6">
      <c r="A20" s="457"/>
      <c r="B20" s="458"/>
      <c r="C20" s="459"/>
      <c r="D20" s="459"/>
      <c r="E20" s="460"/>
      <c r="F20" s="461"/>
    </row>
    <row r="21" spans="1:6">
      <c r="A21" s="457"/>
      <c r="B21" s="458"/>
      <c r="C21" s="459"/>
      <c r="D21" s="459"/>
      <c r="E21" s="460"/>
      <c r="F21" s="461"/>
    </row>
    <row r="22" spans="1:6">
      <c r="A22" s="457"/>
      <c r="B22" s="458"/>
      <c r="C22" s="459"/>
      <c r="D22" s="459"/>
      <c r="E22" s="460"/>
      <c r="F22" s="461"/>
    </row>
    <row r="23" spans="1:6">
      <c r="A23" s="457"/>
      <c r="B23" s="458"/>
      <c r="C23" s="459"/>
      <c r="D23" s="459"/>
      <c r="E23" s="460"/>
      <c r="F23" s="461"/>
    </row>
    <row r="24" spans="1:6">
      <c r="A24" s="457"/>
      <c r="B24" s="458"/>
      <c r="C24" s="459"/>
      <c r="D24" s="459"/>
      <c r="E24" s="460"/>
      <c r="F24" s="461"/>
    </row>
    <row r="25" spans="1:6">
      <c r="A25" s="457"/>
      <c r="B25" s="458"/>
      <c r="C25" s="459"/>
      <c r="D25" s="459"/>
      <c r="E25" s="460"/>
      <c r="F25" s="461"/>
    </row>
    <row r="26" spans="1:6">
      <c r="A26" s="457"/>
      <c r="B26" s="458"/>
      <c r="C26" s="459"/>
      <c r="D26" s="459"/>
      <c r="E26" s="460"/>
      <c r="F26" s="461"/>
    </row>
    <row r="27" spans="1:6">
      <c r="A27" s="457"/>
      <c r="B27" s="458"/>
      <c r="C27" s="459"/>
      <c r="D27" s="459"/>
      <c r="E27" s="460"/>
      <c r="F27" s="461"/>
    </row>
    <row r="28" spans="1:6">
      <c r="A28" s="457"/>
      <c r="B28" s="458"/>
      <c r="C28" s="459"/>
      <c r="D28" s="459"/>
      <c r="E28" s="460"/>
      <c r="F28" s="461"/>
    </row>
    <row r="29" spans="1:6">
      <c r="A29" s="457"/>
      <c r="B29" s="458"/>
      <c r="C29" s="459"/>
      <c r="D29" s="459"/>
      <c r="E29" s="460"/>
      <c r="F29" s="461"/>
    </row>
    <row r="30" spans="1:6">
      <c r="A30" s="457"/>
      <c r="B30" s="458"/>
      <c r="C30" s="459"/>
      <c r="D30" s="459"/>
      <c r="E30" s="460"/>
      <c r="F30" s="461"/>
    </row>
    <row r="31" spans="1:6">
      <c r="A31" s="457"/>
      <c r="B31" s="458"/>
      <c r="C31" s="459"/>
      <c r="D31" s="459"/>
      <c r="E31" s="460"/>
      <c r="F31" s="461"/>
    </row>
    <row r="32" spans="1:6">
      <c r="A32" s="457"/>
      <c r="B32" s="458"/>
      <c r="C32" s="459"/>
      <c r="D32" s="459"/>
      <c r="E32" s="460"/>
      <c r="F32" s="461"/>
    </row>
    <row r="33" spans="1:6">
      <c r="A33" s="457"/>
      <c r="B33" s="458"/>
      <c r="C33" s="459"/>
      <c r="D33" s="459"/>
      <c r="E33" s="460"/>
      <c r="F33" s="461"/>
    </row>
    <row r="34" spans="1:6">
      <c r="A34" s="884" t="s">
        <v>11</v>
      </c>
      <c r="B34" s="884"/>
      <c r="C34" s="884"/>
      <c r="D34" s="884"/>
      <c r="E34" s="94">
        <f>SUM(E6:E33)</f>
        <v>0</v>
      </c>
      <c r="F34" s="94">
        <f>SUM(F6:F33)</f>
        <v>0</v>
      </c>
    </row>
    <row r="35" spans="1:6">
      <c r="A35" s="885" t="s">
        <v>1077</v>
      </c>
      <c r="B35" s="886"/>
      <c r="C35" s="886"/>
      <c r="D35" s="886"/>
      <c r="E35" s="886"/>
      <c r="F35" s="887"/>
    </row>
    <row r="36" spans="1:6">
      <c r="A36" s="457"/>
      <c r="B36" s="458"/>
      <c r="C36" s="459"/>
      <c r="D36" s="459"/>
      <c r="E36" s="460"/>
      <c r="F36" s="461"/>
    </row>
    <row r="37" spans="1:6">
      <c r="A37" s="457"/>
      <c r="B37" s="458"/>
      <c r="C37" s="459"/>
      <c r="D37" s="459"/>
      <c r="E37" s="460"/>
      <c r="F37" s="461"/>
    </row>
    <row r="38" spans="1:6">
      <c r="A38" s="457"/>
      <c r="B38" s="458"/>
      <c r="C38" s="459"/>
      <c r="D38" s="459"/>
      <c r="E38" s="460"/>
      <c r="F38" s="461"/>
    </row>
    <row r="39" spans="1:6">
      <c r="A39" s="457"/>
      <c r="B39" s="458"/>
      <c r="C39" s="459"/>
      <c r="D39" s="458"/>
      <c r="E39" s="460"/>
      <c r="F39" s="461"/>
    </row>
    <row r="40" spans="1:6">
      <c r="A40" s="457"/>
      <c r="B40" s="458"/>
      <c r="C40" s="459"/>
      <c r="D40" s="459"/>
      <c r="E40" s="460"/>
      <c r="F40" s="461"/>
    </row>
    <row r="41" spans="1:6">
      <c r="A41" s="457"/>
      <c r="B41" s="458"/>
      <c r="C41" s="459"/>
      <c r="D41" s="459"/>
      <c r="E41" s="460"/>
      <c r="F41" s="461"/>
    </row>
    <row r="42" spans="1:6">
      <c r="A42" s="457"/>
      <c r="B42" s="458"/>
      <c r="C42" s="459"/>
      <c r="D42" s="459"/>
      <c r="E42" s="460"/>
      <c r="F42" s="461"/>
    </row>
    <row r="43" spans="1:6">
      <c r="A43" s="457"/>
      <c r="B43" s="458"/>
      <c r="C43" s="459"/>
      <c r="D43" s="459"/>
      <c r="E43" s="460"/>
      <c r="F43" s="461"/>
    </row>
    <row r="44" spans="1:6">
      <c r="A44" s="457"/>
      <c r="B44" s="458"/>
      <c r="C44" s="459"/>
      <c r="D44" s="459"/>
      <c r="E44" s="460"/>
      <c r="F44" s="461"/>
    </row>
    <row r="45" spans="1:6">
      <c r="A45" s="457"/>
      <c r="B45" s="458"/>
      <c r="C45" s="459"/>
      <c r="D45" s="459"/>
      <c r="E45" s="460"/>
      <c r="F45" s="461"/>
    </row>
    <row r="46" spans="1:6">
      <c r="A46" s="457"/>
      <c r="B46" s="458"/>
      <c r="C46" s="459"/>
      <c r="D46" s="459"/>
      <c r="E46" s="460"/>
      <c r="F46" s="461"/>
    </row>
    <row r="47" spans="1:6">
      <c r="A47" s="457"/>
      <c r="B47" s="458"/>
      <c r="C47" s="459"/>
      <c r="D47" s="459"/>
      <c r="E47" s="460"/>
      <c r="F47" s="461"/>
    </row>
    <row r="48" spans="1:6">
      <c r="A48" s="457"/>
      <c r="B48" s="458"/>
      <c r="C48" s="459"/>
      <c r="D48" s="459"/>
      <c r="E48" s="460"/>
      <c r="F48" s="461"/>
    </row>
    <row r="49" spans="1:6">
      <c r="A49" s="457"/>
      <c r="B49" s="458"/>
      <c r="C49" s="459"/>
      <c r="D49" s="459"/>
      <c r="E49" s="460"/>
      <c r="F49" s="461"/>
    </row>
    <row r="50" spans="1:6">
      <c r="A50" s="457"/>
      <c r="B50" s="458"/>
      <c r="C50" s="459"/>
      <c r="D50" s="459"/>
      <c r="E50" s="460"/>
      <c r="F50" s="461"/>
    </row>
    <row r="51" spans="1:6">
      <c r="A51" s="457"/>
      <c r="B51" s="458"/>
      <c r="C51" s="459"/>
      <c r="D51" s="459"/>
      <c r="E51" s="460"/>
      <c r="F51" s="461"/>
    </row>
    <row r="52" spans="1:6">
      <c r="A52" s="457"/>
      <c r="B52" s="458"/>
      <c r="C52" s="459"/>
      <c r="D52" s="459"/>
      <c r="E52" s="460"/>
      <c r="F52" s="461"/>
    </row>
    <row r="53" spans="1:6">
      <c r="A53" s="457"/>
      <c r="B53" s="458"/>
      <c r="C53" s="459"/>
      <c r="D53" s="459"/>
      <c r="E53" s="460"/>
      <c r="F53" s="461"/>
    </row>
    <row r="54" spans="1:6">
      <c r="A54" s="457"/>
      <c r="B54" s="458"/>
      <c r="C54" s="459"/>
      <c r="D54" s="459"/>
      <c r="E54" s="460"/>
      <c r="F54" s="461"/>
    </row>
    <row r="55" spans="1:6">
      <c r="A55" s="457"/>
      <c r="B55" s="458"/>
      <c r="C55" s="459"/>
      <c r="D55" s="459"/>
      <c r="E55" s="460"/>
      <c r="F55" s="461"/>
    </row>
    <row r="56" spans="1:6">
      <c r="A56" s="457"/>
      <c r="B56" s="458"/>
      <c r="C56" s="459"/>
      <c r="D56" s="459"/>
      <c r="E56" s="460"/>
      <c r="F56" s="461"/>
    </row>
    <row r="57" spans="1:6">
      <c r="A57" s="457"/>
      <c r="B57" s="458"/>
      <c r="C57" s="459"/>
      <c r="D57" s="459"/>
      <c r="E57" s="460"/>
      <c r="F57" s="461"/>
    </row>
    <row r="58" spans="1:6">
      <c r="A58" s="457"/>
      <c r="B58" s="458"/>
      <c r="C58" s="459"/>
      <c r="D58" s="459"/>
      <c r="E58" s="460"/>
      <c r="F58" s="461"/>
    </row>
    <row r="59" spans="1:6">
      <c r="A59" s="457"/>
      <c r="B59" s="458"/>
      <c r="C59" s="459"/>
      <c r="D59" s="459"/>
      <c r="E59" s="460"/>
      <c r="F59" s="461"/>
    </row>
    <row r="60" spans="1:6">
      <c r="A60" s="457"/>
      <c r="B60" s="458"/>
      <c r="C60" s="459"/>
      <c r="D60" s="459"/>
      <c r="E60" s="460"/>
      <c r="F60" s="461"/>
    </row>
    <row r="61" spans="1:6">
      <c r="A61" s="457"/>
      <c r="B61" s="458"/>
      <c r="C61" s="459"/>
      <c r="D61" s="459"/>
      <c r="E61" s="460"/>
      <c r="F61" s="461"/>
    </row>
    <row r="62" spans="1:6">
      <c r="A62" s="457"/>
      <c r="B62" s="458"/>
      <c r="C62" s="459"/>
      <c r="D62" s="459"/>
      <c r="E62" s="460"/>
      <c r="F62" s="461"/>
    </row>
    <row r="63" spans="1:6">
      <c r="A63" s="457"/>
      <c r="B63" s="458"/>
      <c r="C63" s="459"/>
      <c r="D63" s="459"/>
      <c r="E63" s="460"/>
      <c r="F63" s="461"/>
    </row>
    <row r="64" spans="1:6">
      <c r="A64" s="457"/>
      <c r="B64" s="458"/>
      <c r="C64" s="459"/>
      <c r="D64" s="459"/>
      <c r="E64" s="460"/>
      <c r="F64" s="461"/>
    </row>
    <row r="65" spans="1:6">
      <c r="A65" s="457"/>
      <c r="B65" s="458"/>
      <c r="C65" s="459"/>
      <c r="D65" s="459"/>
      <c r="E65" s="460"/>
      <c r="F65" s="461"/>
    </row>
    <row r="66" spans="1:6">
      <c r="A66" s="457"/>
      <c r="B66" s="458"/>
      <c r="C66" s="459"/>
      <c r="D66" s="459"/>
      <c r="E66" s="460"/>
      <c r="F66" s="461"/>
    </row>
    <row r="67" spans="1:6">
      <c r="A67" s="457"/>
      <c r="B67" s="458"/>
      <c r="C67" s="459"/>
      <c r="D67" s="459"/>
      <c r="E67" s="460"/>
      <c r="F67" s="461"/>
    </row>
    <row r="68" spans="1:6">
      <c r="A68" s="457"/>
      <c r="B68" s="458"/>
      <c r="C68" s="459"/>
      <c r="D68" s="459"/>
      <c r="E68" s="460"/>
      <c r="F68" s="461"/>
    </row>
    <row r="69" spans="1:6">
      <c r="A69" s="457"/>
      <c r="B69" s="458"/>
      <c r="C69" s="459"/>
      <c r="D69" s="459"/>
      <c r="E69" s="460"/>
      <c r="F69" s="461"/>
    </row>
    <row r="70" spans="1:6">
      <c r="A70" s="457"/>
      <c r="B70" s="458"/>
      <c r="C70" s="459"/>
      <c r="D70" s="459"/>
      <c r="E70" s="460"/>
      <c r="F70" s="461"/>
    </row>
    <row r="71" spans="1:6">
      <c r="A71" s="457"/>
      <c r="B71" s="458"/>
      <c r="C71" s="459"/>
      <c r="D71" s="459"/>
      <c r="E71" s="460"/>
      <c r="F71" s="461"/>
    </row>
    <row r="72" spans="1:6">
      <c r="A72" s="457"/>
      <c r="B72" s="458"/>
      <c r="C72" s="459"/>
      <c r="D72" s="459"/>
      <c r="E72" s="460"/>
      <c r="F72" s="461"/>
    </row>
    <row r="73" spans="1:6">
      <c r="A73" s="126" t="s">
        <v>539</v>
      </c>
      <c r="B73" s="126"/>
      <c r="C73" s="126"/>
      <c r="D73" s="126"/>
      <c r="E73" s="126"/>
      <c r="F73" s="126"/>
    </row>
    <row r="74" spans="1:6">
      <c r="A74" s="126" t="s">
        <v>540</v>
      </c>
      <c r="B74" s="126"/>
      <c r="C74" s="126"/>
      <c r="D74" s="126"/>
      <c r="E74" s="126"/>
      <c r="F74" s="126"/>
    </row>
    <row r="75" spans="1:6">
      <c r="A75" s="884" t="s">
        <v>11</v>
      </c>
      <c r="B75" s="884"/>
      <c r="C75" s="884"/>
      <c r="D75" s="884"/>
      <c r="E75" s="94">
        <f>SUM(E36:E74)</f>
        <v>0</v>
      </c>
      <c r="F75" s="95">
        <f>SUM(F36:F74)</f>
        <v>0</v>
      </c>
    </row>
  </sheetData>
  <sheetProtection algorithmName="SHA-512" hashValue="m28oborKu5/un8uWclEyjNoUz+l6VdEdVv74Pk6spf/9B21vim0hiNUKHZY2sfsN3RwotPvSzRvkokiWp8a8JQ==" saltValue="L87yHhbAbuW471sRK41b1w==" spinCount="100000" sheet="1" objects="1"/>
  <mergeCells count="7">
    <mergeCell ref="A1:F1"/>
    <mergeCell ref="A3:F3"/>
    <mergeCell ref="A75:D75"/>
    <mergeCell ref="C2:F2"/>
    <mergeCell ref="A5:F5"/>
    <mergeCell ref="A35:F35"/>
    <mergeCell ref="A34:D3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pageSetUpPr fitToPage="1"/>
  </sheetPr>
  <dimension ref="A1:C28"/>
  <sheetViews>
    <sheetView topLeftCell="A12" zoomScaleNormal="100" zoomScaleSheetLayoutView="100" workbookViewId="0">
      <selection activeCell="A30" sqref="A30"/>
    </sheetView>
  </sheetViews>
  <sheetFormatPr defaultColWidth="9.140625" defaultRowHeight="15.75"/>
  <cols>
    <col min="1" max="1" width="56.85546875" style="628" customWidth="1"/>
    <col min="2" max="2" width="26.42578125" style="636" customWidth="1"/>
    <col min="3" max="3" width="10.140625" style="628" bestFit="1" customWidth="1"/>
    <col min="4" max="16384" width="9.140625" style="628"/>
  </cols>
  <sheetData>
    <row r="1" spans="1:3">
      <c r="B1" s="629" t="s">
        <v>805</v>
      </c>
    </row>
    <row r="2" spans="1:3">
      <c r="A2" s="890" t="s">
        <v>822</v>
      </c>
      <c r="B2" s="890"/>
    </row>
    <row r="3" spans="1:3">
      <c r="A3" s="888" t="s">
        <v>537</v>
      </c>
      <c r="B3" s="889"/>
    </row>
    <row r="5" spans="1:3" ht="23.25" customHeight="1">
      <c r="A5" s="630" t="s">
        <v>0</v>
      </c>
      <c r="B5" s="631">
        <f>'Таб.2 Пр.3'!B6</f>
        <v>0</v>
      </c>
    </row>
    <row r="6" spans="1:3" ht="23.25" customHeight="1">
      <c r="A6" s="630" t="s">
        <v>1</v>
      </c>
      <c r="B6" s="632"/>
    </row>
    <row r="7" spans="1:3" ht="23.25" customHeight="1">
      <c r="A7" s="630" t="s">
        <v>2</v>
      </c>
      <c r="B7" s="632"/>
    </row>
    <row r="8" spans="1:3" ht="23.25" customHeight="1">
      <c r="A8" s="630" t="s">
        <v>14</v>
      </c>
      <c r="B8" s="632"/>
    </row>
    <row r="9" spans="1:3" ht="23.25" customHeight="1">
      <c r="A9" s="630" t="s">
        <v>145</v>
      </c>
      <c r="B9" s="631">
        <f>B8-1</f>
        <v>-1</v>
      </c>
      <c r="C9" s="633"/>
    </row>
    <row r="10" spans="1:3" ht="23.25" customHeight="1">
      <c r="A10" s="3" t="s">
        <v>1078</v>
      </c>
      <c r="B10" s="631">
        <f>B8-2</f>
        <v>-2</v>
      </c>
      <c r="C10" s="633"/>
    </row>
    <row r="11" spans="1:3" ht="23.25" customHeight="1">
      <c r="A11" s="630" t="str">
        <f>"Плановый ИПЦ "&amp;(B8-2)&amp;" года"</f>
        <v>Плановый ИПЦ -2 года</v>
      </c>
      <c r="B11" s="634">
        <v>7.3999999999999996E-2</v>
      </c>
    </row>
    <row r="12" spans="1:3" ht="23.25" customHeight="1">
      <c r="A12" s="630" t="str">
        <f>"Фактический ИПЦ "&amp;(B8-2)&amp;" года"</f>
        <v>Фактический ИПЦ -2 года</v>
      </c>
      <c r="B12" s="634"/>
    </row>
    <row r="13" spans="1:3" ht="23.25" customHeight="1">
      <c r="A13" s="630" t="str">
        <f>"Плановый ИПЦ текущего года"&amp;(B8-1)&amp;" года"</f>
        <v>Плановый ИПЦ текущего года-1 года</v>
      </c>
      <c r="B13" s="634">
        <v>4.7E-2</v>
      </c>
    </row>
    <row r="14" spans="1:3" ht="23.25" customHeight="1">
      <c r="A14" s="630" t="str">
        <f>"Плановый ИПЦ "&amp;(B8)&amp;" года по предложению предприятия"</f>
        <v>Плановый ИПЦ  года по предложению предприятия</v>
      </c>
      <c r="B14" s="634"/>
    </row>
    <row r="15" spans="1:3" ht="23.25" customHeight="1">
      <c r="A15" s="630" t="str">
        <f>"Плановый ИПЦ "&amp;(B8)&amp;" года по предложению РЭК"</f>
        <v>Плановый ИПЦ  года по предложению РЭК</v>
      </c>
      <c r="B15" s="634">
        <v>0.04</v>
      </c>
    </row>
    <row r="16" spans="1:3" ht="23.25" customHeight="1" collapsed="1">
      <c r="A16" s="630" t="s">
        <v>17</v>
      </c>
      <c r="B16" s="634"/>
    </row>
    <row r="17" spans="1:2" ht="23.25" customHeight="1">
      <c r="A17" s="630" t="str">
        <f>"Плановое УЕ "&amp;(B8-3)&amp;" года"</f>
        <v>Плановое УЕ -3 года</v>
      </c>
      <c r="B17" s="632"/>
    </row>
    <row r="18" spans="1:2" ht="23.25" customHeight="1">
      <c r="A18" s="630" t="str">
        <f>"Плановое УЕ "&amp;(B8-2)&amp;" года"</f>
        <v>Плановое УЕ -2 года</v>
      </c>
      <c r="B18" s="632"/>
    </row>
    <row r="19" spans="1:2" ht="23.25" customHeight="1">
      <c r="A19" s="630" t="str">
        <f>"Фактическое УЕ "&amp;(B8-2)&amp;" года"</f>
        <v>Фактическое УЕ -2 года</v>
      </c>
      <c r="B19" s="632"/>
    </row>
    <row r="20" spans="1:2" ht="23.25" customHeight="1">
      <c r="A20" s="630" t="str">
        <f>"Плановое УЕ "&amp;(B8-1)&amp;" года"</f>
        <v>Плановое УЕ -1 года</v>
      </c>
      <c r="B20" s="632"/>
    </row>
    <row r="21" spans="1:2" ht="23.25" customHeight="1">
      <c r="A21" s="630" t="str">
        <f>"Плановое УЕ "&amp;(B8)&amp;" года по предложению предприятия"</f>
        <v>Плановое УЕ  года по предложению предприятия</v>
      </c>
      <c r="B21" s="632"/>
    </row>
    <row r="22" spans="1:2" ht="23.25" customHeight="1">
      <c r="A22" s="630" t="str">
        <f>"Плановое УЕ "&amp;(B8)&amp;" года по предложению РЭК"</f>
        <v>Плановое УЕ  года по предложению РЭК</v>
      </c>
      <c r="B22" s="670"/>
    </row>
    <row r="23" spans="1:2" ht="23.25" customHeight="1" collapsed="1">
      <c r="A23" s="630" t="s">
        <v>21</v>
      </c>
      <c r="B23" s="632"/>
    </row>
    <row r="24" spans="1:2" ht="23.25" customHeight="1">
      <c r="A24" s="630" t="str">
        <f>"Ставка отчислений на социальные нужды на "&amp;B10&amp;" год"</f>
        <v>Ставка отчислений на социальные нужды на -2 год</v>
      </c>
      <c r="B24" s="634"/>
    </row>
    <row r="25" spans="1:2" ht="23.25" customHeight="1">
      <c r="A25" s="630" t="str">
        <f>"Ставка отчислений на социальные нужды на "&amp;B9&amp;" год"</f>
        <v>Ставка отчислений на социальные нужды на -1 год</v>
      </c>
      <c r="B25" s="634"/>
    </row>
    <row r="26" spans="1:2" ht="23.25" customHeight="1">
      <c r="A26" s="630" t="str">
        <f>"Ставка отчислений на социальные нужды на "&amp;B8&amp;" год"</f>
        <v>Ставка отчислений на социальные нужды на  год</v>
      </c>
      <c r="B26" s="634"/>
    </row>
    <row r="27" spans="1:2" ht="23.25" customHeight="1">
      <c r="A27" s="630" t="str">
        <f>"Коэффициент допустимого отклонения на "&amp;B10&amp;" год"</f>
        <v>Коэффициент допустимого отклонения на -2 год</v>
      </c>
      <c r="B27" s="634"/>
    </row>
    <row r="28" spans="1:2" ht="23.25" customHeight="1">
      <c r="A28" s="630" t="s">
        <v>561</v>
      </c>
      <c r="B28" s="635" t="s">
        <v>982</v>
      </c>
    </row>
  </sheetData>
  <sheetProtection algorithmName="SHA-512" hashValue="YqMgJ1VK+Ft1hdsAPfx3k0JLwr18xiPtP8EwqwF1le/+g7qJluSxalva/dZxNOXJBU2By6W6qebaFWb0lTOdmA==" saltValue="srCLDfIBB++B2BcVo9ucgQ==" spinCount="100000" sheet="1" objects="1"/>
  <mergeCells count="2">
    <mergeCell ref="A3:B3"/>
    <mergeCell ref="A2:B2"/>
  </mergeCells>
  <dataValidations count="1">
    <dataValidation type="list" allowBlank="1" showInputMessage="1" showErrorMessage="1" errorTitle="Ошибка" error="Можно ввести только значение из списка" sqref="B28" xr:uid="{00000000-0002-0000-0600-000000000000}">
      <formula1>"Себестоимость,Прибыль"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pageSetUpPr fitToPage="1"/>
  </sheetPr>
  <dimension ref="A1:N46"/>
  <sheetViews>
    <sheetView topLeftCell="A7" zoomScaleNormal="100" zoomScaleSheetLayoutView="130" workbookViewId="0">
      <selection activeCell="B6" sqref="B6"/>
    </sheetView>
  </sheetViews>
  <sheetFormatPr defaultColWidth="0.85546875" defaultRowHeight="12.75"/>
  <cols>
    <col min="1" max="1" width="31.5703125" style="39" customWidth="1"/>
    <col min="2" max="2" width="8.7109375" style="39" customWidth="1"/>
    <col min="3" max="3" width="7" style="39" customWidth="1"/>
    <col min="4" max="5" width="12.28515625" style="39" customWidth="1"/>
    <col min="6" max="8" width="14" style="39" customWidth="1"/>
    <col min="9" max="9" width="12.42578125" style="39" customWidth="1"/>
    <col min="10" max="10" width="12.28515625" style="39" customWidth="1"/>
    <col min="11" max="13" width="14" style="39" customWidth="1"/>
    <col min="14" max="14" width="16.28515625" style="39" customWidth="1"/>
    <col min="15" max="256" width="0.85546875" style="39"/>
    <col min="257" max="257" width="31.5703125" style="39" customWidth="1"/>
    <col min="258" max="258" width="8.7109375" style="39" customWidth="1"/>
    <col min="259" max="259" width="7" style="39" customWidth="1"/>
    <col min="260" max="261" width="12.28515625" style="39" customWidth="1"/>
    <col min="262" max="264" width="14" style="39" customWidth="1"/>
    <col min="265" max="265" width="12.42578125" style="39" customWidth="1"/>
    <col min="266" max="266" width="12.28515625" style="39" customWidth="1"/>
    <col min="267" max="269" width="14" style="39" customWidth="1"/>
    <col min="270" max="270" width="16.28515625" style="39" customWidth="1"/>
    <col min="271" max="512" width="0.85546875" style="39"/>
    <col min="513" max="513" width="31.5703125" style="39" customWidth="1"/>
    <col min="514" max="514" width="8.7109375" style="39" customWidth="1"/>
    <col min="515" max="515" width="7" style="39" customWidth="1"/>
    <col min="516" max="517" width="12.28515625" style="39" customWidth="1"/>
    <col min="518" max="520" width="14" style="39" customWidth="1"/>
    <col min="521" max="521" width="12.42578125" style="39" customWidth="1"/>
    <col min="522" max="522" width="12.28515625" style="39" customWidth="1"/>
    <col min="523" max="525" width="14" style="39" customWidth="1"/>
    <col min="526" max="526" width="16.28515625" style="39" customWidth="1"/>
    <col min="527" max="768" width="0.85546875" style="39"/>
    <col min="769" max="769" width="31.5703125" style="39" customWidth="1"/>
    <col min="770" max="770" width="8.7109375" style="39" customWidth="1"/>
    <col min="771" max="771" width="7" style="39" customWidth="1"/>
    <col min="772" max="773" width="12.28515625" style="39" customWidth="1"/>
    <col min="774" max="776" width="14" style="39" customWidth="1"/>
    <col min="777" max="777" width="12.42578125" style="39" customWidth="1"/>
    <col min="778" max="778" width="12.28515625" style="39" customWidth="1"/>
    <col min="779" max="781" width="14" style="39" customWidth="1"/>
    <col min="782" max="782" width="16.28515625" style="39" customWidth="1"/>
    <col min="783" max="1024" width="0.85546875" style="39"/>
    <col min="1025" max="1025" width="31.5703125" style="39" customWidth="1"/>
    <col min="1026" max="1026" width="8.7109375" style="39" customWidth="1"/>
    <col min="1027" max="1027" width="7" style="39" customWidth="1"/>
    <col min="1028" max="1029" width="12.28515625" style="39" customWidth="1"/>
    <col min="1030" max="1032" width="14" style="39" customWidth="1"/>
    <col min="1033" max="1033" width="12.42578125" style="39" customWidth="1"/>
    <col min="1034" max="1034" width="12.28515625" style="39" customWidth="1"/>
    <col min="1035" max="1037" width="14" style="39" customWidth="1"/>
    <col min="1038" max="1038" width="16.28515625" style="39" customWidth="1"/>
    <col min="1039" max="1280" width="0.85546875" style="39"/>
    <col min="1281" max="1281" width="31.5703125" style="39" customWidth="1"/>
    <col min="1282" max="1282" width="8.7109375" style="39" customWidth="1"/>
    <col min="1283" max="1283" width="7" style="39" customWidth="1"/>
    <col min="1284" max="1285" width="12.28515625" style="39" customWidth="1"/>
    <col min="1286" max="1288" width="14" style="39" customWidth="1"/>
    <col min="1289" max="1289" width="12.42578125" style="39" customWidth="1"/>
    <col min="1290" max="1290" width="12.28515625" style="39" customWidth="1"/>
    <col min="1291" max="1293" width="14" style="39" customWidth="1"/>
    <col min="1294" max="1294" width="16.28515625" style="39" customWidth="1"/>
    <col min="1295" max="1536" width="0.85546875" style="39"/>
    <col min="1537" max="1537" width="31.5703125" style="39" customWidth="1"/>
    <col min="1538" max="1538" width="8.7109375" style="39" customWidth="1"/>
    <col min="1539" max="1539" width="7" style="39" customWidth="1"/>
    <col min="1540" max="1541" width="12.28515625" style="39" customWidth="1"/>
    <col min="1542" max="1544" width="14" style="39" customWidth="1"/>
    <col min="1545" max="1545" width="12.42578125" style="39" customWidth="1"/>
    <col min="1546" max="1546" width="12.28515625" style="39" customWidth="1"/>
    <col min="1547" max="1549" width="14" style="39" customWidth="1"/>
    <col min="1550" max="1550" width="16.28515625" style="39" customWidth="1"/>
    <col min="1551" max="1792" width="0.85546875" style="39"/>
    <col min="1793" max="1793" width="31.5703125" style="39" customWidth="1"/>
    <col min="1794" max="1794" width="8.7109375" style="39" customWidth="1"/>
    <col min="1795" max="1795" width="7" style="39" customWidth="1"/>
    <col min="1796" max="1797" width="12.28515625" style="39" customWidth="1"/>
    <col min="1798" max="1800" width="14" style="39" customWidth="1"/>
    <col min="1801" max="1801" width="12.42578125" style="39" customWidth="1"/>
    <col min="1802" max="1802" width="12.28515625" style="39" customWidth="1"/>
    <col min="1803" max="1805" width="14" style="39" customWidth="1"/>
    <col min="1806" max="1806" width="16.28515625" style="39" customWidth="1"/>
    <col min="1807" max="2048" width="0.85546875" style="39"/>
    <col min="2049" max="2049" width="31.5703125" style="39" customWidth="1"/>
    <col min="2050" max="2050" width="8.7109375" style="39" customWidth="1"/>
    <col min="2051" max="2051" width="7" style="39" customWidth="1"/>
    <col min="2052" max="2053" width="12.28515625" style="39" customWidth="1"/>
    <col min="2054" max="2056" width="14" style="39" customWidth="1"/>
    <col min="2057" max="2057" width="12.42578125" style="39" customWidth="1"/>
    <col min="2058" max="2058" width="12.28515625" style="39" customWidth="1"/>
    <col min="2059" max="2061" width="14" style="39" customWidth="1"/>
    <col min="2062" max="2062" width="16.28515625" style="39" customWidth="1"/>
    <col min="2063" max="2304" width="0.85546875" style="39"/>
    <col min="2305" max="2305" width="31.5703125" style="39" customWidth="1"/>
    <col min="2306" max="2306" width="8.7109375" style="39" customWidth="1"/>
    <col min="2307" max="2307" width="7" style="39" customWidth="1"/>
    <col min="2308" max="2309" width="12.28515625" style="39" customWidth="1"/>
    <col min="2310" max="2312" width="14" style="39" customWidth="1"/>
    <col min="2313" max="2313" width="12.42578125" style="39" customWidth="1"/>
    <col min="2314" max="2314" width="12.28515625" style="39" customWidth="1"/>
    <col min="2315" max="2317" width="14" style="39" customWidth="1"/>
    <col min="2318" max="2318" width="16.28515625" style="39" customWidth="1"/>
    <col min="2319" max="2560" width="0.85546875" style="39"/>
    <col min="2561" max="2561" width="31.5703125" style="39" customWidth="1"/>
    <col min="2562" max="2562" width="8.7109375" style="39" customWidth="1"/>
    <col min="2563" max="2563" width="7" style="39" customWidth="1"/>
    <col min="2564" max="2565" width="12.28515625" style="39" customWidth="1"/>
    <col min="2566" max="2568" width="14" style="39" customWidth="1"/>
    <col min="2569" max="2569" width="12.42578125" style="39" customWidth="1"/>
    <col min="2570" max="2570" width="12.28515625" style="39" customWidth="1"/>
    <col min="2571" max="2573" width="14" style="39" customWidth="1"/>
    <col min="2574" max="2574" width="16.28515625" style="39" customWidth="1"/>
    <col min="2575" max="2816" width="0.85546875" style="39"/>
    <col min="2817" max="2817" width="31.5703125" style="39" customWidth="1"/>
    <col min="2818" max="2818" width="8.7109375" style="39" customWidth="1"/>
    <col min="2819" max="2819" width="7" style="39" customWidth="1"/>
    <col min="2820" max="2821" width="12.28515625" style="39" customWidth="1"/>
    <col min="2822" max="2824" width="14" style="39" customWidth="1"/>
    <col min="2825" max="2825" width="12.42578125" style="39" customWidth="1"/>
    <col min="2826" max="2826" width="12.28515625" style="39" customWidth="1"/>
    <col min="2827" max="2829" width="14" style="39" customWidth="1"/>
    <col min="2830" max="2830" width="16.28515625" style="39" customWidth="1"/>
    <col min="2831" max="3072" width="0.85546875" style="39"/>
    <col min="3073" max="3073" width="31.5703125" style="39" customWidth="1"/>
    <col min="3074" max="3074" width="8.7109375" style="39" customWidth="1"/>
    <col min="3075" max="3075" width="7" style="39" customWidth="1"/>
    <col min="3076" max="3077" width="12.28515625" style="39" customWidth="1"/>
    <col min="3078" max="3080" width="14" style="39" customWidth="1"/>
    <col min="3081" max="3081" width="12.42578125" style="39" customWidth="1"/>
    <col min="3082" max="3082" width="12.28515625" style="39" customWidth="1"/>
    <col min="3083" max="3085" width="14" style="39" customWidth="1"/>
    <col min="3086" max="3086" width="16.28515625" style="39" customWidth="1"/>
    <col min="3087" max="3328" width="0.85546875" style="39"/>
    <col min="3329" max="3329" width="31.5703125" style="39" customWidth="1"/>
    <col min="3330" max="3330" width="8.7109375" style="39" customWidth="1"/>
    <col min="3331" max="3331" width="7" style="39" customWidth="1"/>
    <col min="3332" max="3333" width="12.28515625" style="39" customWidth="1"/>
    <col min="3334" max="3336" width="14" style="39" customWidth="1"/>
    <col min="3337" max="3337" width="12.42578125" style="39" customWidth="1"/>
    <col min="3338" max="3338" width="12.28515625" style="39" customWidth="1"/>
    <col min="3339" max="3341" width="14" style="39" customWidth="1"/>
    <col min="3342" max="3342" width="16.28515625" style="39" customWidth="1"/>
    <col min="3343" max="3584" width="0.85546875" style="39"/>
    <col min="3585" max="3585" width="31.5703125" style="39" customWidth="1"/>
    <col min="3586" max="3586" width="8.7109375" style="39" customWidth="1"/>
    <col min="3587" max="3587" width="7" style="39" customWidth="1"/>
    <col min="3588" max="3589" width="12.28515625" style="39" customWidth="1"/>
    <col min="3590" max="3592" width="14" style="39" customWidth="1"/>
    <col min="3593" max="3593" width="12.42578125" style="39" customWidth="1"/>
    <col min="3594" max="3594" width="12.28515625" style="39" customWidth="1"/>
    <col min="3595" max="3597" width="14" style="39" customWidth="1"/>
    <col min="3598" max="3598" width="16.28515625" style="39" customWidth="1"/>
    <col min="3599" max="3840" width="0.85546875" style="39"/>
    <col min="3841" max="3841" width="31.5703125" style="39" customWidth="1"/>
    <col min="3842" max="3842" width="8.7109375" style="39" customWidth="1"/>
    <col min="3843" max="3843" width="7" style="39" customWidth="1"/>
    <col min="3844" max="3845" width="12.28515625" style="39" customWidth="1"/>
    <col min="3846" max="3848" width="14" style="39" customWidth="1"/>
    <col min="3849" max="3849" width="12.42578125" style="39" customWidth="1"/>
    <col min="3850" max="3850" width="12.28515625" style="39" customWidth="1"/>
    <col min="3851" max="3853" width="14" style="39" customWidth="1"/>
    <col min="3854" max="3854" width="16.28515625" style="39" customWidth="1"/>
    <col min="3855" max="4096" width="0.85546875" style="39"/>
    <col min="4097" max="4097" width="31.5703125" style="39" customWidth="1"/>
    <col min="4098" max="4098" width="8.7109375" style="39" customWidth="1"/>
    <col min="4099" max="4099" width="7" style="39" customWidth="1"/>
    <col min="4100" max="4101" width="12.28515625" style="39" customWidth="1"/>
    <col min="4102" max="4104" width="14" style="39" customWidth="1"/>
    <col min="4105" max="4105" width="12.42578125" style="39" customWidth="1"/>
    <col min="4106" max="4106" width="12.28515625" style="39" customWidth="1"/>
    <col min="4107" max="4109" width="14" style="39" customWidth="1"/>
    <col min="4110" max="4110" width="16.28515625" style="39" customWidth="1"/>
    <col min="4111" max="4352" width="0.85546875" style="39"/>
    <col min="4353" max="4353" width="31.5703125" style="39" customWidth="1"/>
    <col min="4354" max="4354" width="8.7109375" style="39" customWidth="1"/>
    <col min="4355" max="4355" width="7" style="39" customWidth="1"/>
    <col min="4356" max="4357" width="12.28515625" style="39" customWidth="1"/>
    <col min="4358" max="4360" width="14" style="39" customWidth="1"/>
    <col min="4361" max="4361" width="12.42578125" style="39" customWidth="1"/>
    <col min="4362" max="4362" width="12.28515625" style="39" customWidth="1"/>
    <col min="4363" max="4365" width="14" style="39" customWidth="1"/>
    <col min="4366" max="4366" width="16.28515625" style="39" customWidth="1"/>
    <col min="4367" max="4608" width="0.85546875" style="39"/>
    <col min="4609" max="4609" width="31.5703125" style="39" customWidth="1"/>
    <col min="4610" max="4610" width="8.7109375" style="39" customWidth="1"/>
    <col min="4611" max="4611" width="7" style="39" customWidth="1"/>
    <col min="4612" max="4613" width="12.28515625" style="39" customWidth="1"/>
    <col min="4614" max="4616" width="14" style="39" customWidth="1"/>
    <col min="4617" max="4617" width="12.42578125" style="39" customWidth="1"/>
    <col min="4618" max="4618" width="12.28515625" style="39" customWidth="1"/>
    <col min="4619" max="4621" width="14" style="39" customWidth="1"/>
    <col min="4622" max="4622" width="16.28515625" style="39" customWidth="1"/>
    <col min="4623" max="4864" width="0.85546875" style="39"/>
    <col min="4865" max="4865" width="31.5703125" style="39" customWidth="1"/>
    <col min="4866" max="4866" width="8.7109375" style="39" customWidth="1"/>
    <col min="4867" max="4867" width="7" style="39" customWidth="1"/>
    <col min="4868" max="4869" width="12.28515625" style="39" customWidth="1"/>
    <col min="4870" max="4872" width="14" style="39" customWidth="1"/>
    <col min="4873" max="4873" width="12.42578125" style="39" customWidth="1"/>
    <col min="4874" max="4874" width="12.28515625" style="39" customWidth="1"/>
    <col min="4875" max="4877" width="14" style="39" customWidth="1"/>
    <col min="4878" max="4878" width="16.28515625" style="39" customWidth="1"/>
    <col min="4879" max="5120" width="0.85546875" style="39"/>
    <col min="5121" max="5121" width="31.5703125" style="39" customWidth="1"/>
    <col min="5122" max="5122" width="8.7109375" style="39" customWidth="1"/>
    <col min="5123" max="5123" width="7" style="39" customWidth="1"/>
    <col min="5124" max="5125" width="12.28515625" style="39" customWidth="1"/>
    <col min="5126" max="5128" width="14" style="39" customWidth="1"/>
    <col min="5129" max="5129" width="12.42578125" style="39" customWidth="1"/>
    <col min="5130" max="5130" width="12.28515625" style="39" customWidth="1"/>
    <col min="5131" max="5133" width="14" style="39" customWidth="1"/>
    <col min="5134" max="5134" width="16.28515625" style="39" customWidth="1"/>
    <col min="5135" max="5376" width="0.85546875" style="39"/>
    <col min="5377" max="5377" width="31.5703125" style="39" customWidth="1"/>
    <col min="5378" max="5378" width="8.7109375" style="39" customWidth="1"/>
    <col min="5379" max="5379" width="7" style="39" customWidth="1"/>
    <col min="5380" max="5381" width="12.28515625" style="39" customWidth="1"/>
    <col min="5382" max="5384" width="14" style="39" customWidth="1"/>
    <col min="5385" max="5385" width="12.42578125" style="39" customWidth="1"/>
    <col min="5386" max="5386" width="12.28515625" style="39" customWidth="1"/>
    <col min="5387" max="5389" width="14" style="39" customWidth="1"/>
    <col min="5390" max="5390" width="16.28515625" style="39" customWidth="1"/>
    <col min="5391" max="5632" width="0.85546875" style="39"/>
    <col min="5633" max="5633" width="31.5703125" style="39" customWidth="1"/>
    <col min="5634" max="5634" width="8.7109375" style="39" customWidth="1"/>
    <col min="5635" max="5635" width="7" style="39" customWidth="1"/>
    <col min="5636" max="5637" width="12.28515625" style="39" customWidth="1"/>
    <col min="5638" max="5640" width="14" style="39" customWidth="1"/>
    <col min="5641" max="5641" width="12.42578125" style="39" customWidth="1"/>
    <col min="5642" max="5642" width="12.28515625" style="39" customWidth="1"/>
    <col min="5643" max="5645" width="14" style="39" customWidth="1"/>
    <col min="5646" max="5646" width="16.28515625" style="39" customWidth="1"/>
    <col min="5647" max="5888" width="0.85546875" style="39"/>
    <col min="5889" max="5889" width="31.5703125" style="39" customWidth="1"/>
    <col min="5890" max="5890" width="8.7109375" style="39" customWidth="1"/>
    <col min="5891" max="5891" width="7" style="39" customWidth="1"/>
    <col min="5892" max="5893" width="12.28515625" style="39" customWidth="1"/>
    <col min="5894" max="5896" width="14" style="39" customWidth="1"/>
    <col min="5897" max="5897" width="12.42578125" style="39" customWidth="1"/>
    <col min="5898" max="5898" width="12.28515625" style="39" customWidth="1"/>
    <col min="5899" max="5901" width="14" style="39" customWidth="1"/>
    <col min="5902" max="5902" width="16.28515625" style="39" customWidth="1"/>
    <col min="5903" max="6144" width="0.85546875" style="39"/>
    <col min="6145" max="6145" width="31.5703125" style="39" customWidth="1"/>
    <col min="6146" max="6146" width="8.7109375" style="39" customWidth="1"/>
    <col min="6147" max="6147" width="7" style="39" customWidth="1"/>
    <col min="6148" max="6149" width="12.28515625" style="39" customWidth="1"/>
    <col min="6150" max="6152" width="14" style="39" customWidth="1"/>
    <col min="6153" max="6153" width="12.42578125" style="39" customWidth="1"/>
    <col min="6154" max="6154" width="12.28515625" style="39" customWidth="1"/>
    <col min="6155" max="6157" width="14" style="39" customWidth="1"/>
    <col min="6158" max="6158" width="16.28515625" style="39" customWidth="1"/>
    <col min="6159" max="6400" width="0.85546875" style="39"/>
    <col min="6401" max="6401" width="31.5703125" style="39" customWidth="1"/>
    <col min="6402" max="6402" width="8.7109375" style="39" customWidth="1"/>
    <col min="6403" max="6403" width="7" style="39" customWidth="1"/>
    <col min="6404" max="6405" width="12.28515625" style="39" customWidth="1"/>
    <col min="6406" max="6408" width="14" style="39" customWidth="1"/>
    <col min="6409" max="6409" width="12.42578125" style="39" customWidth="1"/>
    <col min="6410" max="6410" width="12.28515625" style="39" customWidth="1"/>
    <col min="6411" max="6413" width="14" style="39" customWidth="1"/>
    <col min="6414" max="6414" width="16.28515625" style="39" customWidth="1"/>
    <col min="6415" max="6656" width="0.85546875" style="39"/>
    <col min="6657" max="6657" width="31.5703125" style="39" customWidth="1"/>
    <col min="6658" max="6658" width="8.7109375" style="39" customWidth="1"/>
    <col min="6659" max="6659" width="7" style="39" customWidth="1"/>
    <col min="6660" max="6661" width="12.28515625" style="39" customWidth="1"/>
    <col min="6662" max="6664" width="14" style="39" customWidth="1"/>
    <col min="6665" max="6665" width="12.42578125" style="39" customWidth="1"/>
    <col min="6666" max="6666" width="12.28515625" style="39" customWidth="1"/>
    <col min="6667" max="6669" width="14" style="39" customWidth="1"/>
    <col min="6670" max="6670" width="16.28515625" style="39" customWidth="1"/>
    <col min="6671" max="6912" width="0.85546875" style="39"/>
    <col min="6913" max="6913" width="31.5703125" style="39" customWidth="1"/>
    <col min="6914" max="6914" width="8.7109375" style="39" customWidth="1"/>
    <col min="6915" max="6915" width="7" style="39" customWidth="1"/>
    <col min="6916" max="6917" width="12.28515625" style="39" customWidth="1"/>
    <col min="6918" max="6920" width="14" style="39" customWidth="1"/>
    <col min="6921" max="6921" width="12.42578125" style="39" customWidth="1"/>
    <col min="6922" max="6922" width="12.28515625" style="39" customWidth="1"/>
    <col min="6923" max="6925" width="14" style="39" customWidth="1"/>
    <col min="6926" max="6926" width="16.28515625" style="39" customWidth="1"/>
    <col min="6927" max="7168" width="0.85546875" style="39"/>
    <col min="7169" max="7169" width="31.5703125" style="39" customWidth="1"/>
    <col min="7170" max="7170" width="8.7109375" style="39" customWidth="1"/>
    <col min="7171" max="7171" width="7" style="39" customWidth="1"/>
    <col min="7172" max="7173" width="12.28515625" style="39" customWidth="1"/>
    <col min="7174" max="7176" width="14" style="39" customWidth="1"/>
    <col min="7177" max="7177" width="12.42578125" style="39" customWidth="1"/>
    <col min="7178" max="7178" width="12.28515625" style="39" customWidth="1"/>
    <col min="7179" max="7181" width="14" style="39" customWidth="1"/>
    <col min="7182" max="7182" width="16.28515625" style="39" customWidth="1"/>
    <col min="7183" max="7424" width="0.85546875" style="39"/>
    <col min="7425" max="7425" width="31.5703125" style="39" customWidth="1"/>
    <col min="7426" max="7426" width="8.7109375" style="39" customWidth="1"/>
    <col min="7427" max="7427" width="7" style="39" customWidth="1"/>
    <col min="7428" max="7429" width="12.28515625" style="39" customWidth="1"/>
    <col min="7430" max="7432" width="14" style="39" customWidth="1"/>
    <col min="7433" max="7433" width="12.42578125" style="39" customWidth="1"/>
    <col min="7434" max="7434" width="12.28515625" style="39" customWidth="1"/>
    <col min="7435" max="7437" width="14" style="39" customWidth="1"/>
    <col min="7438" max="7438" width="16.28515625" style="39" customWidth="1"/>
    <col min="7439" max="7680" width="0.85546875" style="39"/>
    <col min="7681" max="7681" width="31.5703125" style="39" customWidth="1"/>
    <col min="7682" max="7682" width="8.7109375" style="39" customWidth="1"/>
    <col min="7683" max="7683" width="7" style="39" customWidth="1"/>
    <col min="7684" max="7685" width="12.28515625" style="39" customWidth="1"/>
    <col min="7686" max="7688" width="14" style="39" customWidth="1"/>
    <col min="7689" max="7689" width="12.42578125" style="39" customWidth="1"/>
    <col min="7690" max="7690" width="12.28515625" style="39" customWidth="1"/>
    <col min="7691" max="7693" width="14" style="39" customWidth="1"/>
    <col min="7694" max="7694" width="16.28515625" style="39" customWidth="1"/>
    <col min="7695" max="7936" width="0.85546875" style="39"/>
    <col min="7937" max="7937" width="31.5703125" style="39" customWidth="1"/>
    <col min="7938" max="7938" width="8.7109375" style="39" customWidth="1"/>
    <col min="7939" max="7939" width="7" style="39" customWidth="1"/>
    <col min="7940" max="7941" width="12.28515625" style="39" customWidth="1"/>
    <col min="7942" max="7944" width="14" style="39" customWidth="1"/>
    <col min="7945" max="7945" width="12.42578125" style="39" customWidth="1"/>
    <col min="7946" max="7946" width="12.28515625" style="39" customWidth="1"/>
    <col min="7947" max="7949" width="14" style="39" customWidth="1"/>
    <col min="7950" max="7950" width="16.28515625" style="39" customWidth="1"/>
    <col min="7951" max="8192" width="0.85546875" style="39"/>
    <col min="8193" max="8193" width="31.5703125" style="39" customWidth="1"/>
    <col min="8194" max="8194" width="8.7109375" style="39" customWidth="1"/>
    <col min="8195" max="8195" width="7" style="39" customWidth="1"/>
    <col min="8196" max="8197" width="12.28515625" style="39" customWidth="1"/>
    <col min="8198" max="8200" width="14" style="39" customWidth="1"/>
    <col min="8201" max="8201" width="12.42578125" style="39" customWidth="1"/>
    <col min="8202" max="8202" width="12.28515625" style="39" customWidth="1"/>
    <col min="8203" max="8205" width="14" style="39" customWidth="1"/>
    <col min="8206" max="8206" width="16.28515625" style="39" customWidth="1"/>
    <col min="8207" max="8448" width="0.85546875" style="39"/>
    <col min="8449" max="8449" width="31.5703125" style="39" customWidth="1"/>
    <col min="8450" max="8450" width="8.7109375" style="39" customWidth="1"/>
    <col min="8451" max="8451" width="7" style="39" customWidth="1"/>
    <col min="8452" max="8453" width="12.28515625" style="39" customWidth="1"/>
    <col min="8454" max="8456" width="14" style="39" customWidth="1"/>
    <col min="8457" max="8457" width="12.42578125" style="39" customWidth="1"/>
    <col min="8458" max="8458" width="12.28515625" style="39" customWidth="1"/>
    <col min="8459" max="8461" width="14" style="39" customWidth="1"/>
    <col min="8462" max="8462" width="16.28515625" style="39" customWidth="1"/>
    <col min="8463" max="8704" width="0.85546875" style="39"/>
    <col min="8705" max="8705" width="31.5703125" style="39" customWidth="1"/>
    <col min="8706" max="8706" width="8.7109375" style="39" customWidth="1"/>
    <col min="8707" max="8707" width="7" style="39" customWidth="1"/>
    <col min="8708" max="8709" width="12.28515625" style="39" customWidth="1"/>
    <col min="8710" max="8712" width="14" style="39" customWidth="1"/>
    <col min="8713" max="8713" width="12.42578125" style="39" customWidth="1"/>
    <col min="8714" max="8714" width="12.28515625" style="39" customWidth="1"/>
    <col min="8715" max="8717" width="14" style="39" customWidth="1"/>
    <col min="8718" max="8718" width="16.28515625" style="39" customWidth="1"/>
    <col min="8719" max="8960" width="0.85546875" style="39"/>
    <col min="8961" max="8961" width="31.5703125" style="39" customWidth="1"/>
    <col min="8962" max="8962" width="8.7109375" style="39" customWidth="1"/>
    <col min="8963" max="8963" width="7" style="39" customWidth="1"/>
    <col min="8964" max="8965" width="12.28515625" style="39" customWidth="1"/>
    <col min="8966" max="8968" width="14" style="39" customWidth="1"/>
    <col min="8969" max="8969" width="12.42578125" style="39" customWidth="1"/>
    <col min="8970" max="8970" width="12.28515625" style="39" customWidth="1"/>
    <col min="8971" max="8973" width="14" style="39" customWidth="1"/>
    <col min="8974" max="8974" width="16.28515625" style="39" customWidth="1"/>
    <col min="8975" max="9216" width="0.85546875" style="39"/>
    <col min="9217" max="9217" width="31.5703125" style="39" customWidth="1"/>
    <col min="9218" max="9218" width="8.7109375" style="39" customWidth="1"/>
    <col min="9219" max="9219" width="7" style="39" customWidth="1"/>
    <col min="9220" max="9221" width="12.28515625" style="39" customWidth="1"/>
    <col min="9222" max="9224" width="14" style="39" customWidth="1"/>
    <col min="9225" max="9225" width="12.42578125" style="39" customWidth="1"/>
    <col min="9226" max="9226" width="12.28515625" style="39" customWidth="1"/>
    <col min="9227" max="9229" width="14" style="39" customWidth="1"/>
    <col min="9230" max="9230" width="16.28515625" style="39" customWidth="1"/>
    <col min="9231" max="9472" width="0.85546875" style="39"/>
    <col min="9473" max="9473" width="31.5703125" style="39" customWidth="1"/>
    <col min="9474" max="9474" width="8.7109375" style="39" customWidth="1"/>
    <col min="9475" max="9475" width="7" style="39" customWidth="1"/>
    <col min="9476" max="9477" width="12.28515625" style="39" customWidth="1"/>
    <col min="9478" max="9480" width="14" style="39" customWidth="1"/>
    <col min="9481" max="9481" width="12.42578125" style="39" customWidth="1"/>
    <col min="9482" max="9482" width="12.28515625" style="39" customWidth="1"/>
    <col min="9483" max="9485" width="14" style="39" customWidth="1"/>
    <col min="9486" max="9486" width="16.28515625" style="39" customWidth="1"/>
    <col min="9487" max="9728" width="0.85546875" style="39"/>
    <col min="9729" max="9729" width="31.5703125" style="39" customWidth="1"/>
    <col min="9730" max="9730" width="8.7109375" style="39" customWidth="1"/>
    <col min="9731" max="9731" width="7" style="39" customWidth="1"/>
    <col min="9732" max="9733" width="12.28515625" style="39" customWidth="1"/>
    <col min="9734" max="9736" width="14" style="39" customWidth="1"/>
    <col min="9737" max="9737" width="12.42578125" style="39" customWidth="1"/>
    <col min="9738" max="9738" width="12.28515625" style="39" customWidth="1"/>
    <col min="9739" max="9741" width="14" style="39" customWidth="1"/>
    <col min="9742" max="9742" width="16.28515625" style="39" customWidth="1"/>
    <col min="9743" max="9984" width="0.85546875" style="39"/>
    <col min="9985" max="9985" width="31.5703125" style="39" customWidth="1"/>
    <col min="9986" max="9986" width="8.7109375" style="39" customWidth="1"/>
    <col min="9987" max="9987" width="7" style="39" customWidth="1"/>
    <col min="9988" max="9989" width="12.28515625" style="39" customWidth="1"/>
    <col min="9990" max="9992" width="14" style="39" customWidth="1"/>
    <col min="9993" max="9993" width="12.42578125" style="39" customWidth="1"/>
    <col min="9994" max="9994" width="12.28515625" style="39" customWidth="1"/>
    <col min="9995" max="9997" width="14" style="39" customWidth="1"/>
    <col min="9998" max="9998" width="16.28515625" style="39" customWidth="1"/>
    <col min="9999" max="10240" width="0.85546875" style="39"/>
    <col min="10241" max="10241" width="31.5703125" style="39" customWidth="1"/>
    <col min="10242" max="10242" width="8.7109375" style="39" customWidth="1"/>
    <col min="10243" max="10243" width="7" style="39" customWidth="1"/>
    <col min="10244" max="10245" width="12.28515625" style="39" customWidth="1"/>
    <col min="10246" max="10248" width="14" style="39" customWidth="1"/>
    <col min="10249" max="10249" width="12.42578125" style="39" customWidth="1"/>
    <col min="10250" max="10250" width="12.28515625" style="39" customWidth="1"/>
    <col min="10251" max="10253" width="14" style="39" customWidth="1"/>
    <col min="10254" max="10254" width="16.28515625" style="39" customWidth="1"/>
    <col min="10255" max="10496" width="0.85546875" style="39"/>
    <col min="10497" max="10497" width="31.5703125" style="39" customWidth="1"/>
    <col min="10498" max="10498" width="8.7109375" style="39" customWidth="1"/>
    <col min="10499" max="10499" width="7" style="39" customWidth="1"/>
    <col min="10500" max="10501" width="12.28515625" style="39" customWidth="1"/>
    <col min="10502" max="10504" width="14" style="39" customWidth="1"/>
    <col min="10505" max="10505" width="12.42578125" style="39" customWidth="1"/>
    <col min="10506" max="10506" width="12.28515625" style="39" customWidth="1"/>
    <col min="10507" max="10509" width="14" style="39" customWidth="1"/>
    <col min="10510" max="10510" width="16.28515625" style="39" customWidth="1"/>
    <col min="10511" max="10752" width="0.85546875" style="39"/>
    <col min="10753" max="10753" width="31.5703125" style="39" customWidth="1"/>
    <col min="10754" max="10754" width="8.7109375" style="39" customWidth="1"/>
    <col min="10755" max="10755" width="7" style="39" customWidth="1"/>
    <col min="10756" max="10757" width="12.28515625" style="39" customWidth="1"/>
    <col min="10758" max="10760" width="14" style="39" customWidth="1"/>
    <col min="10761" max="10761" width="12.42578125" style="39" customWidth="1"/>
    <col min="10762" max="10762" width="12.28515625" style="39" customWidth="1"/>
    <col min="10763" max="10765" width="14" style="39" customWidth="1"/>
    <col min="10766" max="10766" width="16.28515625" style="39" customWidth="1"/>
    <col min="10767" max="11008" width="0.85546875" style="39"/>
    <col min="11009" max="11009" width="31.5703125" style="39" customWidth="1"/>
    <col min="11010" max="11010" width="8.7109375" style="39" customWidth="1"/>
    <col min="11011" max="11011" width="7" style="39" customWidth="1"/>
    <col min="11012" max="11013" width="12.28515625" style="39" customWidth="1"/>
    <col min="11014" max="11016" width="14" style="39" customWidth="1"/>
    <col min="11017" max="11017" width="12.42578125" style="39" customWidth="1"/>
    <col min="11018" max="11018" width="12.28515625" style="39" customWidth="1"/>
    <col min="11019" max="11021" width="14" style="39" customWidth="1"/>
    <col min="11022" max="11022" width="16.28515625" style="39" customWidth="1"/>
    <col min="11023" max="11264" width="0.85546875" style="39"/>
    <col min="11265" max="11265" width="31.5703125" style="39" customWidth="1"/>
    <col min="11266" max="11266" width="8.7109375" style="39" customWidth="1"/>
    <col min="11267" max="11267" width="7" style="39" customWidth="1"/>
    <col min="11268" max="11269" width="12.28515625" style="39" customWidth="1"/>
    <col min="11270" max="11272" width="14" style="39" customWidth="1"/>
    <col min="11273" max="11273" width="12.42578125" style="39" customWidth="1"/>
    <col min="11274" max="11274" width="12.28515625" style="39" customWidth="1"/>
    <col min="11275" max="11277" width="14" style="39" customWidth="1"/>
    <col min="11278" max="11278" width="16.28515625" style="39" customWidth="1"/>
    <col min="11279" max="11520" width="0.85546875" style="39"/>
    <col min="11521" max="11521" width="31.5703125" style="39" customWidth="1"/>
    <col min="11522" max="11522" width="8.7109375" style="39" customWidth="1"/>
    <col min="11523" max="11523" width="7" style="39" customWidth="1"/>
    <col min="11524" max="11525" width="12.28515625" style="39" customWidth="1"/>
    <col min="11526" max="11528" width="14" style="39" customWidth="1"/>
    <col min="11529" max="11529" width="12.42578125" style="39" customWidth="1"/>
    <col min="11530" max="11530" width="12.28515625" style="39" customWidth="1"/>
    <col min="11531" max="11533" width="14" style="39" customWidth="1"/>
    <col min="11534" max="11534" width="16.28515625" style="39" customWidth="1"/>
    <col min="11535" max="11776" width="0.85546875" style="39"/>
    <col min="11777" max="11777" width="31.5703125" style="39" customWidth="1"/>
    <col min="11778" max="11778" width="8.7109375" style="39" customWidth="1"/>
    <col min="11779" max="11779" width="7" style="39" customWidth="1"/>
    <col min="11780" max="11781" width="12.28515625" style="39" customWidth="1"/>
    <col min="11782" max="11784" width="14" style="39" customWidth="1"/>
    <col min="11785" max="11785" width="12.42578125" style="39" customWidth="1"/>
    <col min="11786" max="11786" width="12.28515625" style="39" customWidth="1"/>
    <col min="11787" max="11789" width="14" style="39" customWidth="1"/>
    <col min="11790" max="11790" width="16.28515625" style="39" customWidth="1"/>
    <col min="11791" max="12032" width="0.85546875" style="39"/>
    <col min="12033" max="12033" width="31.5703125" style="39" customWidth="1"/>
    <col min="12034" max="12034" width="8.7109375" style="39" customWidth="1"/>
    <col min="12035" max="12035" width="7" style="39" customWidth="1"/>
    <col min="12036" max="12037" width="12.28515625" style="39" customWidth="1"/>
    <col min="12038" max="12040" width="14" style="39" customWidth="1"/>
    <col min="12041" max="12041" width="12.42578125" style="39" customWidth="1"/>
    <col min="12042" max="12042" width="12.28515625" style="39" customWidth="1"/>
    <col min="12043" max="12045" width="14" style="39" customWidth="1"/>
    <col min="12046" max="12046" width="16.28515625" style="39" customWidth="1"/>
    <col min="12047" max="12288" width="0.85546875" style="39"/>
    <col min="12289" max="12289" width="31.5703125" style="39" customWidth="1"/>
    <col min="12290" max="12290" width="8.7109375" style="39" customWidth="1"/>
    <col min="12291" max="12291" width="7" style="39" customWidth="1"/>
    <col min="12292" max="12293" width="12.28515625" style="39" customWidth="1"/>
    <col min="12294" max="12296" width="14" style="39" customWidth="1"/>
    <col min="12297" max="12297" width="12.42578125" style="39" customWidth="1"/>
    <col min="12298" max="12298" width="12.28515625" style="39" customWidth="1"/>
    <col min="12299" max="12301" width="14" style="39" customWidth="1"/>
    <col min="12302" max="12302" width="16.28515625" style="39" customWidth="1"/>
    <col min="12303" max="12544" width="0.85546875" style="39"/>
    <col min="12545" max="12545" width="31.5703125" style="39" customWidth="1"/>
    <col min="12546" max="12546" width="8.7109375" style="39" customWidth="1"/>
    <col min="12547" max="12547" width="7" style="39" customWidth="1"/>
    <col min="12548" max="12549" width="12.28515625" style="39" customWidth="1"/>
    <col min="12550" max="12552" width="14" style="39" customWidth="1"/>
    <col min="12553" max="12553" width="12.42578125" style="39" customWidth="1"/>
    <col min="12554" max="12554" width="12.28515625" style="39" customWidth="1"/>
    <col min="12555" max="12557" width="14" style="39" customWidth="1"/>
    <col min="12558" max="12558" width="16.28515625" style="39" customWidth="1"/>
    <col min="12559" max="12800" width="0.85546875" style="39"/>
    <col min="12801" max="12801" width="31.5703125" style="39" customWidth="1"/>
    <col min="12802" max="12802" width="8.7109375" style="39" customWidth="1"/>
    <col min="12803" max="12803" width="7" style="39" customWidth="1"/>
    <col min="12804" max="12805" width="12.28515625" style="39" customWidth="1"/>
    <col min="12806" max="12808" width="14" style="39" customWidth="1"/>
    <col min="12809" max="12809" width="12.42578125" style="39" customWidth="1"/>
    <col min="12810" max="12810" width="12.28515625" style="39" customWidth="1"/>
    <col min="12811" max="12813" width="14" style="39" customWidth="1"/>
    <col min="12814" max="12814" width="16.28515625" style="39" customWidth="1"/>
    <col min="12815" max="13056" width="0.85546875" style="39"/>
    <col min="13057" max="13057" width="31.5703125" style="39" customWidth="1"/>
    <col min="13058" max="13058" width="8.7109375" style="39" customWidth="1"/>
    <col min="13059" max="13059" width="7" style="39" customWidth="1"/>
    <col min="13060" max="13061" width="12.28515625" style="39" customWidth="1"/>
    <col min="13062" max="13064" width="14" style="39" customWidth="1"/>
    <col min="13065" max="13065" width="12.42578125" style="39" customWidth="1"/>
    <col min="13066" max="13066" width="12.28515625" style="39" customWidth="1"/>
    <col min="13067" max="13069" width="14" style="39" customWidth="1"/>
    <col min="13070" max="13070" width="16.28515625" style="39" customWidth="1"/>
    <col min="13071" max="13312" width="0.85546875" style="39"/>
    <col min="13313" max="13313" width="31.5703125" style="39" customWidth="1"/>
    <col min="13314" max="13314" width="8.7109375" style="39" customWidth="1"/>
    <col min="13315" max="13315" width="7" style="39" customWidth="1"/>
    <col min="13316" max="13317" width="12.28515625" style="39" customWidth="1"/>
    <col min="13318" max="13320" width="14" style="39" customWidth="1"/>
    <col min="13321" max="13321" width="12.42578125" style="39" customWidth="1"/>
    <col min="13322" max="13322" width="12.28515625" style="39" customWidth="1"/>
    <col min="13323" max="13325" width="14" style="39" customWidth="1"/>
    <col min="13326" max="13326" width="16.28515625" style="39" customWidth="1"/>
    <col min="13327" max="13568" width="0.85546875" style="39"/>
    <col min="13569" max="13569" width="31.5703125" style="39" customWidth="1"/>
    <col min="13570" max="13570" width="8.7109375" style="39" customWidth="1"/>
    <col min="13571" max="13571" width="7" style="39" customWidth="1"/>
    <col min="13572" max="13573" width="12.28515625" style="39" customWidth="1"/>
    <col min="13574" max="13576" width="14" style="39" customWidth="1"/>
    <col min="13577" max="13577" width="12.42578125" style="39" customWidth="1"/>
    <col min="13578" max="13578" width="12.28515625" style="39" customWidth="1"/>
    <col min="13579" max="13581" width="14" style="39" customWidth="1"/>
    <col min="13582" max="13582" width="16.28515625" style="39" customWidth="1"/>
    <col min="13583" max="13824" width="0.85546875" style="39"/>
    <col min="13825" max="13825" width="31.5703125" style="39" customWidth="1"/>
    <col min="13826" max="13826" width="8.7109375" style="39" customWidth="1"/>
    <col min="13827" max="13827" width="7" style="39" customWidth="1"/>
    <col min="13828" max="13829" width="12.28515625" style="39" customWidth="1"/>
    <col min="13830" max="13832" width="14" style="39" customWidth="1"/>
    <col min="13833" max="13833" width="12.42578125" style="39" customWidth="1"/>
    <col min="13834" max="13834" width="12.28515625" style="39" customWidth="1"/>
    <col min="13835" max="13837" width="14" style="39" customWidth="1"/>
    <col min="13838" max="13838" width="16.28515625" style="39" customWidth="1"/>
    <col min="13839" max="14080" width="0.85546875" style="39"/>
    <col min="14081" max="14081" width="31.5703125" style="39" customWidth="1"/>
    <col min="14082" max="14082" width="8.7109375" style="39" customWidth="1"/>
    <col min="14083" max="14083" width="7" style="39" customWidth="1"/>
    <col min="14084" max="14085" width="12.28515625" style="39" customWidth="1"/>
    <col min="14086" max="14088" width="14" style="39" customWidth="1"/>
    <col min="14089" max="14089" width="12.42578125" style="39" customWidth="1"/>
    <col min="14090" max="14090" width="12.28515625" style="39" customWidth="1"/>
    <col min="14091" max="14093" width="14" style="39" customWidth="1"/>
    <col min="14094" max="14094" width="16.28515625" style="39" customWidth="1"/>
    <col min="14095" max="14336" width="0.85546875" style="39"/>
    <col min="14337" max="14337" width="31.5703125" style="39" customWidth="1"/>
    <col min="14338" max="14338" width="8.7109375" style="39" customWidth="1"/>
    <col min="14339" max="14339" width="7" style="39" customWidth="1"/>
    <col min="14340" max="14341" width="12.28515625" style="39" customWidth="1"/>
    <col min="14342" max="14344" width="14" style="39" customWidth="1"/>
    <col min="14345" max="14345" width="12.42578125" style="39" customWidth="1"/>
    <col min="14346" max="14346" width="12.28515625" style="39" customWidth="1"/>
    <col min="14347" max="14349" width="14" style="39" customWidth="1"/>
    <col min="14350" max="14350" width="16.28515625" style="39" customWidth="1"/>
    <col min="14351" max="14592" width="0.85546875" style="39"/>
    <col min="14593" max="14593" width="31.5703125" style="39" customWidth="1"/>
    <col min="14594" max="14594" width="8.7109375" style="39" customWidth="1"/>
    <col min="14595" max="14595" width="7" style="39" customWidth="1"/>
    <col min="14596" max="14597" width="12.28515625" style="39" customWidth="1"/>
    <col min="14598" max="14600" width="14" style="39" customWidth="1"/>
    <col min="14601" max="14601" width="12.42578125" style="39" customWidth="1"/>
    <col min="14602" max="14602" width="12.28515625" style="39" customWidth="1"/>
    <col min="14603" max="14605" width="14" style="39" customWidth="1"/>
    <col min="14606" max="14606" width="16.28515625" style="39" customWidth="1"/>
    <col min="14607" max="14848" width="0.85546875" style="39"/>
    <col min="14849" max="14849" width="31.5703125" style="39" customWidth="1"/>
    <col min="14850" max="14850" width="8.7109375" style="39" customWidth="1"/>
    <col min="14851" max="14851" width="7" style="39" customWidth="1"/>
    <col min="14852" max="14853" width="12.28515625" style="39" customWidth="1"/>
    <col min="14854" max="14856" width="14" style="39" customWidth="1"/>
    <col min="14857" max="14857" width="12.42578125" style="39" customWidth="1"/>
    <col min="14858" max="14858" width="12.28515625" style="39" customWidth="1"/>
    <col min="14859" max="14861" width="14" style="39" customWidth="1"/>
    <col min="14862" max="14862" width="16.28515625" style="39" customWidth="1"/>
    <col min="14863" max="15104" width="0.85546875" style="39"/>
    <col min="15105" max="15105" width="31.5703125" style="39" customWidth="1"/>
    <col min="15106" max="15106" width="8.7109375" style="39" customWidth="1"/>
    <col min="15107" max="15107" width="7" style="39" customWidth="1"/>
    <col min="15108" max="15109" width="12.28515625" style="39" customWidth="1"/>
    <col min="15110" max="15112" width="14" style="39" customWidth="1"/>
    <col min="15113" max="15113" width="12.42578125" style="39" customWidth="1"/>
    <col min="15114" max="15114" width="12.28515625" style="39" customWidth="1"/>
    <col min="15115" max="15117" width="14" style="39" customWidth="1"/>
    <col min="15118" max="15118" width="16.28515625" style="39" customWidth="1"/>
    <col min="15119" max="15360" width="0.85546875" style="39"/>
    <col min="15361" max="15361" width="31.5703125" style="39" customWidth="1"/>
    <col min="15362" max="15362" width="8.7109375" style="39" customWidth="1"/>
    <col min="15363" max="15363" width="7" style="39" customWidth="1"/>
    <col min="15364" max="15365" width="12.28515625" style="39" customWidth="1"/>
    <col min="15366" max="15368" width="14" style="39" customWidth="1"/>
    <col min="15369" max="15369" width="12.42578125" style="39" customWidth="1"/>
    <col min="15370" max="15370" width="12.28515625" style="39" customWidth="1"/>
    <col min="15371" max="15373" width="14" style="39" customWidth="1"/>
    <col min="15374" max="15374" width="16.28515625" style="39" customWidth="1"/>
    <col min="15375" max="15616" width="0.85546875" style="39"/>
    <col min="15617" max="15617" width="31.5703125" style="39" customWidth="1"/>
    <col min="15618" max="15618" width="8.7109375" style="39" customWidth="1"/>
    <col min="15619" max="15619" width="7" style="39" customWidth="1"/>
    <col min="15620" max="15621" width="12.28515625" style="39" customWidth="1"/>
    <col min="15622" max="15624" width="14" style="39" customWidth="1"/>
    <col min="15625" max="15625" width="12.42578125" style="39" customWidth="1"/>
    <col min="15626" max="15626" width="12.28515625" style="39" customWidth="1"/>
    <col min="15627" max="15629" width="14" style="39" customWidth="1"/>
    <col min="15630" max="15630" width="16.28515625" style="39" customWidth="1"/>
    <col min="15631" max="15872" width="0.85546875" style="39"/>
    <col min="15873" max="15873" width="31.5703125" style="39" customWidth="1"/>
    <col min="15874" max="15874" width="8.7109375" style="39" customWidth="1"/>
    <col min="15875" max="15875" width="7" style="39" customWidth="1"/>
    <col min="15876" max="15877" width="12.28515625" style="39" customWidth="1"/>
    <col min="15878" max="15880" width="14" style="39" customWidth="1"/>
    <col min="15881" max="15881" width="12.42578125" style="39" customWidth="1"/>
    <col min="15882" max="15882" width="12.28515625" style="39" customWidth="1"/>
    <col min="15883" max="15885" width="14" style="39" customWidth="1"/>
    <col min="15886" max="15886" width="16.28515625" style="39" customWidth="1"/>
    <col min="15887" max="16128" width="0.85546875" style="39"/>
    <col min="16129" max="16129" width="31.5703125" style="39" customWidth="1"/>
    <col min="16130" max="16130" width="8.7109375" style="39" customWidth="1"/>
    <col min="16131" max="16131" width="7" style="39" customWidth="1"/>
    <col min="16132" max="16133" width="12.28515625" style="39" customWidth="1"/>
    <col min="16134" max="16136" width="14" style="39" customWidth="1"/>
    <col min="16137" max="16137" width="12.42578125" style="39" customWidth="1"/>
    <col min="16138" max="16138" width="12.28515625" style="39" customWidth="1"/>
    <col min="16139" max="16141" width="14" style="39" customWidth="1"/>
    <col min="16142" max="16142" width="16.28515625" style="39" customWidth="1"/>
    <col min="16143" max="16384" width="0.85546875" style="39"/>
  </cols>
  <sheetData>
    <row r="1" spans="1:14" s="41" customFormat="1" ht="11.25" customHeight="1">
      <c r="A1" s="892" t="s">
        <v>806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  <c r="L1" s="892"/>
      <c r="M1" s="892"/>
      <c r="N1" s="892"/>
    </row>
    <row r="2" spans="1:14" s="41" customFormat="1" ht="11.25" customHeight="1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892" t="s">
        <v>822</v>
      </c>
      <c r="L2" s="892"/>
      <c r="M2" s="892"/>
      <c r="N2" s="892"/>
    </row>
    <row r="3" spans="1:14" s="42" customFormat="1" ht="33.75" customHeight="1">
      <c r="A3" s="893" t="s">
        <v>350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</row>
    <row r="4" spans="1:14">
      <c r="A4" s="39" t="s">
        <v>307</v>
      </c>
      <c r="B4" s="39" t="s">
        <v>351</v>
      </c>
    </row>
    <row r="5" spans="1:14">
      <c r="B5" s="39" t="s">
        <v>352</v>
      </c>
    </row>
    <row r="6" spans="1:14">
      <c r="A6" s="39" t="s">
        <v>308</v>
      </c>
      <c r="B6" s="39" t="s">
        <v>533</v>
      </c>
    </row>
    <row r="7" spans="1:14">
      <c r="A7" s="39" t="s">
        <v>353</v>
      </c>
      <c r="B7" s="39" t="s">
        <v>354</v>
      </c>
    </row>
    <row r="8" spans="1:14" ht="11.25" customHeight="1">
      <c r="N8" s="43"/>
    </row>
    <row r="9" spans="1:14">
      <c r="A9" s="39" t="s">
        <v>309</v>
      </c>
      <c r="D9" s="39">
        <f>'Таб.2 Пр.3'!B5</f>
        <v>0</v>
      </c>
      <c r="L9" s="52"/>
      <c r="M9" s="52"/>
      <c r="N9" s="52"/>
    </row>
    <row r="10" spans="1:14">
      <c r="A10" s="39" t="s">
        <v>310</v>
      </c>
      <c r="D10" s="39">
        <f>'Таб.2 Пр.3'!B8</f>
        <v>0</v>
      </c>
      <c r="L10" s="52"/>
      <c r="M10" s="52"/>
      <c r="N10" s="52"/>
    </row>
    <row r="11" spans="1:14">
      <c r="A11" s="39" t="s">
        <v>311</v>
      </c>
      <c r="D11" s="39" t="e">
        <f>'Таб.2 Пр.3'!#REF!</f>
        <v>#REF!</v>
      </c>
      <c r="L11" s="52"/>
      <c r="M11" s="52"/>
      <c r="N11" s="52"/>
    </row>
    <row r="12" spans="1:14">
      <c r="A12" s="39" t="s">
        <v>355</v>
      </c>
      <c r="D12" s="39">
        <f>'Таб.2 Пр.3'!B7</f>
        <v>0</v>
      </c>
      <c r="L12" s="52"/>
      <c r="M12" s="52"/>
      <c r="N12" s="52"/>
    </row>
    <row r="13" spans="1:14">
      <c r="A13" s="39" t="s">
        <v>312</v>
      </c>
      <c r="D13" s="39">
        <f>'Таб.2 Пр.5 Справочник'!B10</f>
        <v>-2</v>
      </c>
      <c r="L13" s="52"/>
      <c r="M13" s="52"/>
      <c r="N13" s="52"/>
    </row>
    <row r="14" spans="1:14" ht="11.25" customHeight="1"/>
    <row r="15" spans="1:14" ht="11.25" customHeight="1"/>
    <row r="16" spans="1:14" s="44" customFormat="1" ht="11.25" customHeight="1">
      <c r="A16" s="894" t="s">
        <v>4</v>
      </c>
      <c r="B16" s="894" t="s">
        <v>294</v>
      </c>
      <c r="C16" s="894" t="s">
        <v>313</v>
      </c>
      <c r="D16" s="894" t="s">
        <v>314</v>
      </c>
      <c r="E16" s="894" t="s">
        <v>356</v>
      </c>
      <c r="F16" s="894" t="s">
        <v>315</v>
      </c>
      <c r="G16" s="894"/>
      <c r="H16" s="894"/>
      <c r="I16" s="894" t="s">
        <v>316</v>
      </c>
      <c r="J16" s="894" t="s">
        <v>357</v>
      </c>
      <c r="K16" s="894" t="s">
        <v>317</v>
      </c>
      <c r="L16" s="894"/>
      <c r="M16" s="894"/>
      <c r="N16" s="894" t="s">
        <v>348</v>
      </c>
    </row>
    <row r="17" spans="1:14" s="44" customFormat="1" ht="75.75" customHeight="1">
      <c r="A17" s="894"/>
      <c r="B17" s="894"/>
      <c r="C17" s="894"/>
      <c r="D17" s="894"/>
      <c r="E17" s="894"/>
      <c r="F17" s="45" t="s">
        <v>358</v>
      </c>
      <c r="G17" s="45" t="s">
        <v>318</v>
      </c>
      <c r="H17" s="45" t="s">
        <v>319</v>
      </c>
      <c r="I17" s="894"/>
      <c r="J17" s="894"/>
      <c r="K17" s="45" t="s">
        <v>358</v>
      </c>
      <c r="L17" s="45" t="s">
        <v>318</v>
      </c>
      <c r="M17" s="45" t="s">
        <v>319</v>
      </c>
      <c r="N17" s="894"/>
    </row>
    <row r="18" spans="1:14" s="53" customFormat="1" ht="10.5">
      <c r="A18" s="49">
        <v>1</v>
      </c>
      <c r="B18" s="49">
        <v>2</v>
      </c>
      <c r="C18" s="49">
        <v>3</v>
      </c>
      <c r="D18" s="49">
        <v>4</v>
      </c>
      <c r="E18" s="49">
        <v>5</v>
      </c>
      <c r="F18" s="49">
        <v>6</v>
      </c>
      <c r="G18" s="49">
        <v>7</v>
      </c>
      <c r="H18" s="49">
        <v>8</v>
      </c>
      <c r="I18" s="49">
        <v>9</v>
      </c>
      <c r="J18" s="49">
        <v>10</v>
      </c>
      <c r="K18" s="49">
        <v>11</v>
      </c>
      <c r="L18" s="49">
        <v>12</v>
      </c>
      <c r="M18" s="49">
        <v>13</v>
      </c>
      <c r="N18" s="49">
        <v>14</v>
      </c>
    </row>
    <row r="19" spans="1:14" s="46" customFormat="1" ht="47.25" customHeight="1">
      <c r="A19" s="59" t="s">
        <v>454</v>
      </c>
      <c r="B19" s="47" t="s">
        <v>152</v>
      </c>
      <c r="C19" s="48" t="s">
        <v>320</v>
      </c>
      <c r="D19" s="122">
        <f>'Таб.3 Пр.3'!D9</f>
        <v>0</v>
      </c>
      <c r="E19" s="98">
        <f>SUM(F19:H19)</f>
        <v>0</v>
      </c>
      <c r="F19" s="122"/>
      <c r="G19" s="122"/>
      <c r="H19" s="122"/>
      <c r="I19" s="122"/>
      <c r="J19" s="98">
        <f>SUM(K19:M19)</f>
        <v>0</v>
      </c>
      <c r="K19" s="123"/>
      <c r="L19" s="123"/>
      <c r="M19" s="123"/>
      <c r="N19" s="145"/>
    </row>
    <row r="20" spans="1:14" s="46" customFormat="1" ht="23.25" customHeight="1">
      <c r="A20" s="59" t="s">
        <v>343</v>
      </c>
      <c r="B20" s="47" t="s">
        <v>152</v>
      </c>
      <c r="C20" s="48" t="s">
        <v>321</v>
      </c>
      <c r="D20" s="123"/>
      <c r="E20" s="98">
        <f>SUM(F20:H20)</f>
        <v>0</v>
      </c>
      <c r="F20" s="122"/>
      <c r="G20" s="122"/>
      <c r="H20" s="122"/>
      <c r="I20" s="122"/>
      <c r="J20" s="98">
        <f>SUM(K20:M20)</f>
        <v>0</v>
      </c>
      <c r="K20" s="123"/>
      <c r="L20" s="123"/>
      <c r="M20" s="123"/>
      <c r="N20" s="124"/>
    </row>
    <row r="21" spans="1:14" s="46" customFormat="1" ht="11.25" customHeight="1">
      <c r="A21" s="59" t="s">
        <v>322</v>
      </c>
      <c r="B21" s="47" t="s">
        <v>152</v>
      </c>
      <c r="C21" s="48" t="s">
        <v>323</v>
      </c>
      <c r="D21" s="98">
        <f t="shared" ref="D21:M21" si="0">D19-D20</f>
        <v>0</v>
      </c>
      <c r="E21" s="98">
        <f t="shared" si="0"/>
        <v>0</v>
      </c>
      <c r="F21" s="98">
        <f t="shared" si="0"/>
        <v>0</v>
      </c>
      <c r="G21" s="98">
        <f t="shared" si="0"/>
        <v>0</v>
      </c>
      <c r="H21" s="98">
        <f t="shared" si="0"/>
        <v>0</v>
      </c>
      <c r="I21" s="98">
        <f t="shared" si="0"/>
        <v>0</v>
      </c>
      <c r="J21" s="98">
        <f t="shared" si="0"/>
        <v>0</v>
      </c>
      <c r="K21" s="98">
        <f t="shared" si="0"/>
        <v>0</v>
      </c>
      <c r="L21" s="98">
        <f t="shared" si="0"/>
        <v>0</v>
      </c>
      <c r="M21" s="98">
        <f t="shared" si="0"/>
        <v>0</v>
      </c>
      <c r="N21" s="47"/>
    </row>
    <row r="22" spans="1:14" s="46" customFormat="1" ht="12" customHeight="1">
      <c r="A22" s="59" t="s">
        <v>324</v>
      </c>
      <c r="B22" s="47" t="s">
        <v>152</v>
      </c>
      <c r="C22" s="48" t="s">
        <v>325</v>
      </c>
      <c r="D22" s="123">
        <v>0</v>
      </c>
      <c r="E22" s="98">
        <f t="shared" ref="E22:E23" si="1">SUM(F22:H22)</f>
        <v>0</v>
      </c>
      <c r="F22" s="122"/>
      <c r="G22" s="122"/>
      <c r="H22" s="122"/>
      <c r="I22" s="122"/>
      <c r="J22" s="98">
        <f t="shared" ref="J22:J23" si="2">SUM(K22:M22)</f>
        <v>0</v>
      </c>
      <c r="K22" s="123"/>
      <c r="L22" s="123"/>
      <c r="M22" s="123"/>
      <c r="N22" s="124"/>
    </row>
    <row r="23" spans="1:14" s="46" customFormat="1" ht="10.35" customHeight="1">
      <c r="A23" s="59" t="s">
        <v>326</v>
      </c>
      <c r="B23" s="47" t="s">
        <v>152</v>
      </c>
      <c r="C23" s="48" t="s">
        <v>327</v>
      </c>
      <c r="D23" s="123"/>
      <c r="E23" s="98">
        <f t="shared" si="1"/>
        <v>0</v>
      </c>
      <c r="F23" s="122"/>
      <c r="G23" s="122"/>
      <c r="H23" s="122"/>
      <c r="I23" s="122"/>
      <c r="J23" s="98">
        <f t="shared" si="2"/>
        <v>0</v>
      </c>
      <c r="K23" s="123"/>
      <c r="L23" s="123"/>
      <c r="M23" s="123"/>
      <c r="N23" s="124"/>
    </row>
    <row r="24" spans="1:14" s="46" customFormat="1" ht="10.35" customHeight="1">
      <c r="A24" s="59" t="s">
        <v>328</v>
      </c>
      <c r="B24" s="47" t="s">
        <v>152</v>
      </c>
      <c r="C24" s="48" t="s">
        <v>329</v>
      </c>
      <c r="D24" s="98">
        <f>D21-D22-D23</f>
        <v>0</v>
      </c>
      <c r="E24" s="98">
        <f t="shared" ref="E24:M24" si="3">E21-E22-E23</f>
        <v>0</v>
      </c>
      <c r="F24" s="98">
        <f t="shared" si="3"/>
        <v>0</v>
      </c>
      <c r="G24" s="98">
        <f t="shared" si="3"/>
        <v>0</v>
      </c>
      <c r="H24" s="98">
        <f t="shared" si="3"/>
        <v>0</v>
      </c>
      <c r="I24" s="98">
        <f t="shared" si="3"/>
        <v>0</v>
      </c>
      <c r="J24" s="98">
        <f t="shared" si="3"/>
        <v>0</v>
      </c>
      <c r="K24" s="98">
        <f t="shared" si="3"/>
        <v>0</v>
      </c>
      <c r="L24" s="98">
        <f t="shared" si="3"/>
        <v>0</v>
      </c>
      <c r="M24" s="98">
        <f t="shared" si="3"/>
        <v>0</v>
      </c>
      <c r="N24" s="47"/>
    </row>
    <row r="25" spans="1:14" s="46" customFormat="1" ht="10.35" customHeight="1">
      <c r="A25" s="59" t="s">
        <v>330</v>
      </c>
      <c r="B25" s="47" t="s">
        <v>152</v>
      </c>
      <c r="C25" s="48" t="s">
        <v>331</v>
      </c>
      <c r="D25" s="122"/>
      <c r="E25" s="98">
        <f t="shared" ref="E25:E30" si="4">SUM(F25:H25)</f>
        <v>0</v>
      </c>
      <c r="F25" s="122"/>
      <c r="G25" s="122"/>
      <c r="H25" s="122"/>
      <c r="I25" s="122"/>
      <c r="J25" s="98">
        <f t="shared" ref="J25:J28" si="5">SUM(K25:M25)</f>
        <v>0</v>
      </c>
      <c r="K25" s="123"/>
      <c r="L25" s="123"/>
      <c r="M25" s="123"/>
      <c r="N25" s="124"/>
    </row>
    <row r="26" spans="1:14" s="46" customFormat="1" ht="10.35" customHeight="1">
      <c r="A26" s="59" t="s">
        <v>332</v>
      </c>
      <c r="B26" s="47" t="s">
        <v>152</v>
      </c>
      <c r="C26" s="48" t="s">
        <v>333</v>
      </c>
      <c r="D26" s="122"/>
      <c r="E26" s="98">
        <f t="shared" si="4"/>
        <v>0</v>
      </c>
      <c r="F26" s="122"/>
      <c r="G26" s="122"/>
      <c r="H26" s="122"/>
      <c r="I26" s="122"/>
      <c r="J26" s="98">
        <f t="shared" si="5"/>
        <v>0</v>
      </c>
      <c r="K26" s="123"/>
      <c r="L26" s="123"/>
      <c r="M26" s="123"/>
      <c r="N26" s="124"/>
    </row>
    <row r="27" spans="1:14" s="46" customFormat="1" ht="10.35" customHeight="1">
      <c r="A27" s="59" t="s">
        <v>334</v>
      </c>
      <c r="B27" s="47" t="s">
        <v>152</v>
      </c>
      <c r="C27" s="48" t="s">
        <v>335</v>
      </c>
      <c r="D27" s="122"/>
      <c r="E27" s="98">
        <f t="shared" si="4"/>
        <v>0</v>
      </c>
      <c r="F27" s="122"/>
      <c r="G27" s="122"/>
      <c r="H27" s="122"/>
      <c r="I27" s="122"/>
      <c r="J27" s="98">
        <f t="shared" si="5"/>
        <v>0</v>
      </c>
      <c r="K27" s="123"/>
      <c r="L27" s="123"/>
      <c r="M27" s="123"/>
      <c r="N27" s="124"/>
    </row>
    <row r="28" spans="1:14" s="46" customFormat="1" ht="10.35" customHeight="1">
      <c r="A28" s="59" t="s">
        <v>231</v>
      </c>
      <c r="B28" s="47" t="s">
        <v>152</v>
      </c>
      <c r="C28" s="48" t="s">
        <v>336</v>
      </c>
      <c r="D28" s="122"/>
      <c r="E28" s="98">
        <f t="shared" si="4"/>
        <v>0</v>
      </c>
      <c r="F28" s="122"/>
      <c r="G28" s="122"/>
      <c r="H28" s="122"/>
      <c r="I28" s="122"/>
      <c r="J28" s="98">
        <f t="shared" si="5"/>
        <v>0</v>
      </c>
      <c r="K28" s="123"/>
      <c r="L28" s="123"/>
      <c r="M28" s="123"/>
      <c r="N28" s="124"/>
    </row>
    <row r="29" spans="1:14" s="46" customFormat="1" ht="10.35" customHeight="1">
      <c r="A29" s="59" t="s">
        <v>337</v>
      </c>
      <c r="B29" s="47" t="s">
        <v>152</v>
      </c>
      <c r="C29" s="48" t="s">
        <v>338</v>
      </c>
      <c r="D29" s="98">
        <f>D24+D25-D26+D27-D28</f>
        <v>0</v>
      </c>
      <c r="E29" s="98">
        <f t="shared" ref="E29:M29" si="6">E24+E25-E26+E27-E28</f>
        <v>0</v>
      </c>
      <c r="F29" s="98">
        <f t="shared" si="6"/>
        <v>0</v>
      </c>
      <c r="G29" s="98">
        <f t="shared" si="6"/>
        <v>0</v>
      </c>
      <c r="H29" s="98">
        <f t="shared" si="6"/>
        <v>0</v>
      </c>
      <c r="I29" s="98">
        <f t="shared" si="6"/>
        <v>0</v>
      </c>
      <c r="J29" s="98">
        <f t="shared" si="6"/>
        <v>0</v>
      </c>
      <c r="K29" s="98">
        <f t="shared" si="6"/>
        <v>0</v>
      </c>
      <c r="L29" s="98">
        <f t="shared" si="6"/>
        <v>0</v>
      </c>
      <c r="M29" s="98">
        <f t="shared" si="6"/>
        <v>0</v>
      </c>
      <c r="N29" s="47"/>
    </row>
    <row r="30" spans="1:14" s="46" customFormat="1" ht="10.35" customHeight="1">
      <c r="A30" s="59" t="s">
        <v>83</v>
      </c>
      <c r="B30" s="47" t="s">
        <v>152</v>
      </c>
      <c r="C30" s="48" t="s">
        <v>339</v>
      </c>
      <c r="D30" s="123"/>
      <c r="E30" s="98">
        <f t="shared" si="4"/>
        <v>0</v>
      </c>
      <c r="F30" s="123"/>
      <c r="G30" s="123"/>
      <c r="H30" s="123"/>
      <c r="I30" s="123"/>
      <c r="J30" s="98">
        <f>SUM(K30:M30)</f>
        <v>0</v>
      </c>
      <c r="K30" s="123"/>
      <c r="L30" s="123"/>
      <c r="M30" s="123"/>
      <c r="N30" s="124"/>
    </row>
    <row r="31" spans="1:14" s="46" customFormat="1" ht="10.35" customHeight="1">
      <c r="A31" s="59" t="s">
        <v>340</v>
      </c>
      <c r="B31" s="47" t="s">
        <v>152</v>
      </c>
      <c r="C31" s="48" t="s">
        <v>341</v>
      </c>
      <c r="D31" s="404">
        <f>D29-D30</f>
        <v>0</v>
      </c>
      <c r="E31" s="404">
        <f t="shared" ref="E31:M31" si="7">E29-E30</f>
        <v>0</v>
      </c>
      <c r="F31" s="404">
        <f t="shared" si="7"/>
        <v>0</v>
      </c>
      <c r="G31" s="404">
        <f t="shared" si="7"/>
        <v>0</v>
      </c>
      <c r="H31" s="404">
        <f t="shared" si="7"/>
        <v>0</v>
      </c>
      <c r="I31" s="404">
        <f t="shared" si="7"/>
        <v>0</v>
      </c>
      <c r="J31" s="404">
        <f t="shared" si="7"/>
        <v>0</v>
      </c>
      <c r="K31" s="404">
        <f t="shared" si="7"/>
        <v>0</v>
      </c>
      <c r="L31" s="404">
        <f t="shared" si="7"/>
        <v>0</v>
      </c>
      <c r="M31" s="404">
        <f t="shared" si="7"/>
        <v>0</v>
      </c>
      <c r="N31" s="405"/>
    </row>
    <row r="32" spans="1:14" s="40" customFormat="1" ht="10.5">
      <c r="A32" s="101" t="s">
        <v>342</v>
      </c>
      <c r="B32" s="49"/>
      <c r="C32" s="50"/>
      <c r="D32" s="99"/>
      <c r="E32" s="100"/>
      <c r="F32" s="99"/>
      <c r="G32" s="99"/>
      <c r="H32" s="99"/>
      <c r="I32" s="99"/>
      <c r="J32" s="100"/>
      <c r="K32" s="99"/>
      <c r="L32" s="99"/>
      <c r="M32" s="99"/>
      <c r="N32" s="49"/>
    </row>
    <row r="33" spans="1:14" s="46" customFormat="1" ht="34.5" customHeight="1">
      <c r="A33" s="59" t="s">
        <v>455</v>
      </c>
      <c r="B33" s="47" t="s">
        <v>152</v>
      </c>
      <c r="C33" s="48">
        <v>140</v>
      </c>
      <c r="D33" s="123"/>
      <c r="E33" s="98">
        <f t="shared" ref="E33:E34" si="8">SUM(F33:H33)</f>
        <v>0</v>
      </c>
      <c r="F33" s="123"/>
      <c r="G33" s="123"/>
      <c r="H33" s="123"/>
      <c r="I33" s="123"/>
      <c r="J33" s="98">
        <f t="shared" ref="J33:J34" si="9">SUM(K33:M33)</f>
        <v>5.7359999999999998</v>
      </c>
      <c r="K33" s="123">
        <v>5.7359999999999998</v>
      </c>
      <c r="L33" s="123"/>
      <c r="M33" s="123"/>
      <c r="N33" s="124"/>
    </row>
    <row r="34" spans="1:14" s="46" customFormat="1" ht="23.25" customHeight="1">
      <c r="A34" s="59" t="s">
        <v>456</v>
      </c>
      <c r="B34" s="47" t="s">
        <v>152</v>
      </c>
      <c r="C34" s="48">
        <v>150</v>
      </c>
      <c r="D34" s="123"/>
      <c r="E34" s="98">
        <f t="shared" si="8"/>
        <v>0</v>
      </c>
      <c r="F34" s="123"/>
      <c r="G34" s="123"/>
      <c r="H34" s="123"/>
      <c r="I34" s="123"/>
      <c r="J34" s="98">
        <f t="shared" si="9"/>
        <v>0</v>
      </c>
      <c r="K34" s="123"/>
      <c r="L34" s="123"/>
      <c r="M34" s="123"/>
      <c r="N34" s="124"/>
    </row>
    <row r="35" spans="1:14" s="38" customFormat="1" ht="6" customHeight="1"/>
    <row r="36" spans="1:14" s="37" customFormat="1" ht="10.5">
      <c r="A36" s="51" t="s">
        <v>349</v>
      </c>
    </row>
    <row r="37" spans="1:14" s="38" customFormat="1" ht="11.25" customHeight="1">
      <c r="A37" s="54" t="s">
        <v>359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4" s="38" customFormat="1" ht="11.25">
      <c r="A38" s="54" t="s">
        <v>360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4" s="37" customFormat="1" ht="24.75" customHeight="1">
      <c r="A39" s="891" t="s">
        <v>361</v>
      </c>
      <c r="B39" s="870"/>
      <c r="C39" s="870"/>
      <c r="D39" s="870"/>
      <c r="E39" s="870"/>
      <c r="F39" s="870"/>
      <c r="G39" s="870"/>
      <c r="H39" s="870"/>
      <c r="I39" s="870"/>
      <c r="J39" s="870"/>
      <c r="K39" s="870"/>
      <c r="L39" s="870"/>
      <c r="M39" s="870"/>
      <c r="N39" s="870"/>
    </row>
    <row r="40" spans="1:14" s="40" customFormat="1" ht="10.5">
      <c r="A40" s="51" t="s">
        <v>362</v>
      </c>
      <c r="B40" s="53"/>
      <c r="C40" s="55"/>
      <c r="D40" s="55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 s="38" customFormat="1" ht="9.75" customHeight="1"/>
    <row r="42" spans="1:14">
      <c r="A42" s="39" t="s">
        <v>345</v>
      </c>
      <c r="K42" s="56"/>
      <c r="L42" s="56"/>
      <c r="N42" s="56"/>
    </row>
    <row r="43" spans="1:14" s="38" customFormat="1" ht="11.25">
      <c r="K43" s="57" t="s">
        <v>346</v>
      </c>
      <c r="L43" s="57"/>
      <c r="N43" s="58"/>
    </row>
    <row r="44" spans="1:14">
      <c r="A44" s="39" t="s">
        <v>347</v>
      </c>
      <c r="K44" s="56"/>
      <c r="L44" s="56"/>
      <c r="N44" s="56"/>
    </row>
    <row r="45" spans="1:14" s="38" customFormat="1" ht="11.25">
      <c r="K45" s="57" t="s">
        <v>346</v>
      </c>
      <c r="L45" s="57"/>
      <c r="N45" s="58"/>
    </row>
    <row r="46" spans="1:14" ht="3" customHeight="1"/>
  </sheetData>
  <sheetProtection algorithmName="SHA-512" hashValue="ps0wObJMwxSiH/c2gsKm+oD9TKBlmyFPDxQkuzIBGtnHeDzqjwibwL4Exggv1XJzZR0CHs37DACWUgbX5SVu2w==" saltValue="lCDgQ7SyGEks8vuK/AI4iQ==" spinCount="100000" sheet="1" objects="1"/>
  <mergeCells count="14">
    <mergeCell ref="A39:N39"/>
    <mergeCell ref="A1:N1"/>
    <mergeCell ref="A3:N3"/>
    <mergeCell ref="A16:A17"/>
    <mergeCell ref="B16:B17"/>
    <mergeCell ref="C16:C17"/>
    <mergeCell ref="D16:D17"/>
    <mergeCell ref="E16:E17"/>
    <mergeCell ref="F16:H16"/>
    <mergeCell ref="I16:I17"/>
    <mergeCell ref="J16:J17"/>
    <mergeCell ref="K16:M16"/>
    <mergeCell ref="N16:N17"/>
    <mergeCell ref="K2:N2"/>
  </mergeCells>
  <pageMargins left="0.98425196850393704" right="0.86614173228346458" top="0.78740157480314965" bottom="0.39370078740157483" header="0.19685039370078741" footer="0.19685039370078741"/>
  <pageSetup paperSize="8" scale="95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pageSetUpPr fitToPage="1"/>
  </sheetPr>
  <dimension ref="A1:P94"/>
  <sheetViews>
    <sheetView view="pageBreakPreview" topLeftCell="A16" zoomScaleNormal="100" zoomScaleSheetLayoutView="100" workbookViewId="0">
      <pane xSplit="2" ySplit="5" topLeftCell="C74" activePane="bottomRight" state="frozen"/>
      <selection activeCell="B6" sqref="B6"/>
      <selection pane="topRight" activeCell="B6" sqref="B6"/>
      <selection pane="bottomLeft" activeCell="B6" sqref="B6"/>
      <selection pane="bottomRight" activeCell="A81" sqref="A81"/>
    </sheetView>
  </sheetViews>
  <sheetFormatPr defaultColWidth="0.85546875" defaultRowHeight="11.25"/>
  <cols>
    <col min="1" max="1" width="38.85546875" style="38" customWidth="1"/>
    <col min="2" max="2" width="10.140625" style="38" customWidth="1"/>
    <col min="3" max="10" width="10.85546875" style="38" customWidth="1"/>
    <col min="11" max="11" width="9.85546875" style="38" customWidth="1"/>
    <col min="12" max="12" width="10.85546875" style="38" customWidth="1"/>
    <col min="13" max="13" width="9.140625" style="38" customWidth="1"/>
    <col min="14" max="14" width="10.85546875" style="38" customWidth="1"/>
    <col min="15" max="15" width="9.85546875" style="38" customWidth="1"/>
    <col min="16" max="16" width="13.140625" style="38" customWidth="1"/>
    <col min="17" max="256" width="0.85546875" style="38"/>
    <col min="257" max="257" width="34.7109375" style="38" customWidth="1"/>
    <col min="258" max="258" width="7" style="38" customWidth="1"/>
    <col min="259" max="259" width="5.28515625" style="38" customWidth="1"/>
    <col min="260" max="260" width="8" style="38" customWidth="1"/>
    <col min="261" max="261" width="7.85546875" style="38" customWidth="1"/>
    <col min="262" max="265" width="6.140625" style="38" customWidth="1"/>
    <col min="266" max="267" width="8" style="38" customWidth="1"/>
    <col min="268" max="270" width="6.140625" style="38" customWidth="1"/>
    <col min="271" max="271" width="6.28515625" style="38" customWidth="1"/>
    <col min="272" max="272" width="8.7109375" style="38" customWidth="1"/>
    <col min="273" max="512" width="0.85546875" style="38"/>
    <col min="513" max="513" width="34.7109375" style="38" customWidth="1"/>
    <col min="514" max="514" width="7" style="38" customWidth="1"/>
    <col min="515" max="515" width="5.28515625" style="38" customWidth="1"/>
    <col min="516" max="516" width="8" style="38" customWidth="1"/>
    <col min="517" max="517" width="7.85546875" style="38" customWidth="1"/>
    <col min="518" max="521" width="6.140625" style="38" customWidth="1"/>
    <col min="522" max="523" width="8" style="38" customWidth="1"/>
    <col min="524" max="526" width="6.140625" style="38" customWidth="1"/>
    <col min="527" max="527" width="6.28515625" style="38" customWidth="1"/>
    <col min="528" max="528" width="8.7109375" style="38" customWidth="1"/>
    <col min="529" max="768" width="0.85546875" style="38"/>
    <col min="769" max="769" width="34.7109375" style="38" customWidth="1"/>
    <col min="770" max="770" width="7" style="38" customWidth="1"/>
    <col min="771" max="771" width="5.28515625" style="38" customWidth="1"/>
    <col min="772" max="772" width="8" style="38" customWidth="1"/>
    <col min="773" max="773" width="7.85546875" style="38" customWidth="1"/>
    <col min="774" max="777" width="6.140625" style="38" customWidth="1"/>
    <col min="778" max="779" width="8" style="38" customWidth="1"/>
    <col min="780" max="782" width="6.140625" style="38" customWidth="1"/>
    <col min="783" max="783" width="6.28515625" style="38" customWidth="1"/>
    <col min="784" max="784" width="8.7109375" style="38" customWidth="1"/>
    <col min="785" max="1024" width="0.85546875" style="38"/>
    <col min="1025" max="1025" width="34.7109375" style="38" customWidth="1"/>
    <col min="1026" max="1026" width="7" style="38" customWidth="1"/>
    <col min="1027" max="1027" width="5.28515625" style="38" customWidth="1"/>
    <col min="1028" max="1028" width="8" style="38" customWidth="1"/>
    <col min="1029" max="1029" width="7.85546875" style="38" customWidth="1"/>
    <col min="1030" max="1033" width="6.140625" style="38" customWidth="1"/>
    <col min="1034" max="1035" width="8" style="38" customWidth="1"/>
    <col min="1036" max="1038" width="6.140625" style="38" customWidth="1"/>
    <col min="1039" max="1039" width="6.28515625" style="38" customWidth="1"/>
    <col min="1040" max="1040" width="8.7109375" style="38" customWidth="1"/>
    <col min="1041" max="1280" width="0.85546875" style="38"/>
    <col min="1281" max="1281" width="34.7109375" style="38" customWidth="1"/>
    <col min="1282" max="1282" width="7" style="38" customWidth="1"/>
    <col min="1283" max="1283" width="5.28515625" style="38" customWidth="1"/>
    <col min="1284" max="1284" width="8" style="38" customWidth="1"/>
    <col min="1285" max="1285" width="7.85546875" style="38" customWidth="1"/>
    <col min="1286" max="1289" width="6.140625" style="38" customWidth="1"/>
    <col min="1290" max="1291" width="8" style="38" customWidth="1"/>
    <col min="1292" max="1294" width="6.140625" style="38" customWidth="1"/>
    <col min="1295" max="1295" width="6.28515625" style="38" customWidth="1"/>
    <col min="1296" max="1296" width="8.7109375" style="38" customWidth="1"/>
    <col min="1297" max="1536" width="0.85546875" style="38"/>
    <col min="1537" max="1537" width="34.7109375" style="38" customWidth="1"/>
    <col min="1538" max="1538" width="7" style="38" customWidth="1"/>
    <col min="1539" max="1539" width="5.28515625" style="38" customWidth="1"/>
    <col min="1540" max="1540" width="8" style="38" customWidth="1"/>
    <col min="1541" max="1541" width="7.85546875" style="38" customWidth="1"/>
    <col min="1542" max="1545" width="6.140625" style="38" customWidth="1"/>
    <col min="1546" max="1547" width="8" style="38" customWidth="1"/>
    <col min="1548" max="1550" width="6.140625" style="38" customWidth="1"/>
    <col min="1551" max="1551" width="6.28515625" style="38" customWidth="1"/>
    <col min="1552" max="1552" width="8.7109375" style="38" customWidth="1"/>
    <col min="1553" max="1792" width="0.85546875" style="38"/>
    <col min="1793" max="1793" width="34.7109375" style="38" customWidth="1"/>
    <col min="1794" max="1794" width="7" style="38" customWidth="1"/>
    <col min="1795" max="1795" width="5.28515625" style="38" customWidth="1"/>
    <col min="1796" max="1796" width="8" style="38" customWidth="1"/>
    <col min="1797" max="1797" width="7.85546875" style="38" customWidth="1"/>
    <col min="1798" max="1801" width="6.140625" style="38" customWidth="1"/>
    <col min="1802" max="1803" width="8" style="38" customWidth="1"/>
    <col min="1804" max="1806" width="6.140625" style="38" customWidth="1"/>
    <col min="1807" max="1807" width="6.28515625" style="38" customWidth="1"/>
    <col min="1808" max="1808" width="8.7109375" style="38" customWidth="1"/>
    <col min="1809" max="2048" width="0.85546875" style="38"/>
    <col min="2049" max="2049" width="34.7109375" style="38" customWidth="1"/>
    <col min="2050" max="2050" width="7" style="38" customWidth="1"/>
    <col min="2051" max="2051" width="5.28515625" style="38" customWidth="1"/>
    <col min="2052" max="2052" width="8" style="38" customWidth="1"/>
    <col min="2053" max="2053" width="7.85546875" style="38" customWidth="1"/>
    <col min="2054" max="2057" width="6.140625" style="38" customWidth="1"/>
    <col min="2058" max="2059" width="8" style="38" customWidth="1"/>
    <col min="2060" max="2062" width="6.140625" style="38" customWidth="1"/>
    <col min="2063" max="2063" width="6.28515625" style="38" customWidth="1"/>
    <col min="2064" max="2064" width="8.7109375" style="38" customWidth="1"/>
    <col min="2065" max="2304" width="0.85546875" style="38"/>
    <col min="2305" max="2305" width="34.7109375" style="38" customWidth="1"/>
    <col min="2306" max="2306" width="7" style="38" customWidth="1"/>
    <col min="2307" max="2307" width="5.28515625" style="38" customWidth="1"/>
    <col min="2308" max="2308" width="8" style="38" customWidth="1"/>
    <col min="2309" max="2309" width="7.85546875" style="38" customWidth="1"/>
    <col min="2310" max="2313" width="6.140625" style="38" customWidth="1"/>
    <col min="2314" max="2315" width="8" style="38" customWidth="1"/>
    <col min="2316" max="2318" width="6.140625" style="38" customWidth="1"/>
    <col min="2319" max="2319" width="6.28515625" style="38" customWidth="1"/>
    <col min="2320" max="2320" width="8.7109375" style="38" customWidth="1"/>
    <col min="2321" max="2560" width="0.85546875" style="38"/>
    <col min="2561" max="2561" width="34.7109375" style="38" customWidth="1"/>
    <col min="2562" max="2562" width="7" style="38" customWidth="1"/>
    <col min="2563" max="2563" width="5.28515625" style="38" customWidth="1"/>
    <col min="2564" max="2564" width="8" style="38" customWidth="1"/>
    <col min="2565" max="2565" width="7.85546875" style="38" customWidth="1"/>
    <col min="2566" max="2569" width="6.140625" style="38" customWidth="1"/>
    <col min="2570" max="2571" width="8" style="38" customWidth="1"/>
    <col min="2572" max="2574" width="6.140625" style="38" customWidth="1"/>
    <col min="2575" max="2575" width="6.28515625" style="38" customWidth="1"/>
    <col min="2576" max="2576" width="8.7109375" style="38" customWidth="1"/>
    <col min="2577" max="2816" width="0.85546875" style="38"/>
    <col min="2817" max="2817" width="34.7109375" style="38" customWidth="1"/>
    <col min="2818" max="2818" width="7" style="38" customWidth="1"/>
    <col min="2819" max="2819" width="5.28515625" style="38" customWidth="1"/>
    <col min="2820" max="2820" width="8" style="38" customWidth="1"/>
    <col min="2821" max="2821" width="7.85546875" style="38" customWidth="1"/>
    <col min="2822" max="2825" width="6.140625" style="38" customWidth="1"/>
    <col min="2826" max="2827" width="8" style="38" customWidth="1"/>
    <col min="2828" max="2830" width="6.140625" style="38" customWidth="1"/>
    <col min="2831" max="2831" width="6.28515625" style="38" customWidth="1"/>
    <col min="2832" max="2832" width="8.7109375" style="38" customWidth="1"/>
    <col min="2833" max="3072" width="0.85546875" style="38"/>
    <col min="3073" max="3073" width="34.7109375" style="38" customWidth="1"/>
    <col min="3074" max="3074" width="7" style="38" customWidth="1"/>
    <col min="3075" max="3075" width="5.28515625" style="38" customWidth="1"/>
    <col min="3076" max="3076" width="8" style="38" customWidth="1"/>
    <col min="3077" max="3077" width="7.85546875" style="38" customWidth="1"/>
    <col min="3078" max="3081" width="6.140625" style="38" customWidth="1"/>
    <col min="3082" max="3083" width="8" style="38" customWidth="1"/>
    <col min="3084" max="3086" width="6.140625" style="38" customWidth="1"/>
    <col min="3087" max="3087" width="6.28515625" style="38" customWidth="1"/>
    <col min="3088" max="3088" width="8.7109375" style="38" customWidth="1"/>
    <col min="3089" max="3328" width="0.85546875" style="38"/>
    <col min="3329" max="3329" width="34.7109375" style="38" customWidth="1"/>
    <col min="3330" max="3330" width="7" style="38" customWidth="1"/>
    <col min="3331" max="3331" width="5.28515625" style="38" customWidth="1"/>
    <col min="3332" max="3332" width="8" style="38" customWidth="1"/>
    <col min="3333" max="3333" width="7.85546875" style="38" customWidth="1"/>
    <col min="3334" max="3337" width="6.140625" style="38" customWidth="1"/>
    <col min="3338" max="3339" width="8" style="38" customWidth="1"/>
    <col min="3340" max="3342" width="6.140625" style="38" customWidth="1"/>
    <col min="3343" max="3343" width="6.28515625" style="38" customWidth="1"/>
    <col min="3344" max="3344" width="8.7109375" style="38" customWidth="1"/>
    <col min="3345" max="3584" width="0.85546875" style="38"/>
    <col min="3585" max="3585" width="34.7109375" style="38" customWidth="1"/>
    <col min="3586" max="3586" width="7" style="38" customWidth="1"/>
    <col min="3587" max="3587" width="5.28515625" style="38" customWidth="1"/>
    <col min="3588" max="3588" width="8" style="38" customWidth="1"/>
    <col min="3589" max="3589" width="7.85546875" style="38" customWidth="1"/>
    <col min="3590" max="3593" width="6.140625" style="38" customWidth="1"/>
    <col min="3594" max="3595" width="8" style="38" customWidth="1"/>
    <col min="3596" max="3598" width="6.140625" style="38" customWidth="1"/>
    <col min="3599" max="3599" width="6.28515625" style="38" customWidth="1"/>
    <col min="3600" max="3600" width="8.7109375" style="38" customWidth="1"/>
    <col min="3601" max="3840" width="0.85546875" style="38"/>
    <col min="3841" max="3841" width="34.7109375" style="38" customWidth="1"/>
    <col min="3842" max="3842" width="7" style="38" customWidth="1"/>
    <col min="3843" max="3843" width="5.28515625" style="38" customWidth="1"/>
    <col min="3844" max="3844" width="8" style="38" customWidth="1"/>
    <col min="3845" max="3845" width="7.85546875" style="38" customWidth="1"/>
    <col min="3846" max="3849" width="6.140625" style="38" customWidth="1"/>
    <col min="3850" max="3851" width="8" style="38" customWidth="1"/>
    <col min="3852" max="3854" width="6.140625" style="38" customWidth="1"/>
    <col min="3855" max="3855" width="6.28515625" style="38" customWidth="1"/>
    <col min="3856" max="3856" width="8.7109375" style="38" customWidth="1"/>
    <col min="3857" max="4096" width="0.85546875" style="38"/>
    <col min="4097" max="4097" width="34.7109375" style="38" customWidth="1"/>
    <col min="4098" max="4098" width="7" style="38" customWidth="1"/>
    <col min="4099" max="4099" width="5.28515625" style="38" customWidth="1"/>
    <col min="4100" max="4100" width="8" style="38" customWidth="1"/>
    <col min="4101" max="4101" width="7.85546875" style="38" customWidth="1"/>
    <col min="4102" max="4105" width="6.140625" style="38" customWidth="1"/>
    <col min="4106" max="4107" width="8" style="38" customWidth="1"/>
    <col min="4108" max="4110" width="6.140625" style="38" customWidth="1"/>
    <col min="4111" max="4111" width="6.28515625" style="38" customWidth="1"/>
    <col min="4112" max="4112" width="8.7109375" style="38" customWidth="1"/>
    <col min="4113" max="4352" width="0.85546875" style="38"/>
    <col min="4353" max="4353" width="34.7109375" style="38" customWidth="1"/>
    <col min="4354" max="4354" width="7" style="38" customWidth="1"/>
    <col min="4355" max="4355" width="5.28515625" style="38" customWidth="1"/>
    <col min="4356" max="4356" width="8" style="38" customWidth="1"/>
    <col min="4357" max="4357" width="7.85546875" style="38" customWidth="1"/>
    <col min="4358" max="4361" width="6.140625" style="38" customWidth="1"/>
    <col min="4362" max="4363" width="8" style="38" customWidth="1"/>
    <col min="4364" max="4366" width="6.140625" style="38" customWidth="1"/>
    <col min="4367" max="4367" width="6.28515625" style="38" customWidth="1"/>
    <col min="4368" max="4368" width="8.7109375" style="38" customWidth="1"/>
    <col min="4369" max="4608" width="0.85546875" style="38"/>
    <col min="4609" max="4609" width="34.7109375" style="38" customWidth="1"/>
    <col min="4610" max="4610" width="7" style="38" customWidth="1"/>
    <col min="4611" max="4611" width="5.28515625" style="38" customWidth="1"/>
    <col min="4612" max="4612" width="8" style="38" customWidth="1"/>
    <col min="4613" max="4613" width="7.85546875" style="38" customWidth="1"/>
    <col min="4614" max="4617" width="6.140625" style="38" customWidth="1"/>
    <col min="4618" max="4619" width="8" style="38" customWidth="1"/>
    <col min="4620" max="4622" width="6.140625" style="38" customWidth="1"/>
    <col min="4623" max="4623" width="6.28515625" style="38" customWidth="1"/>
    <col min="4624" max="4624" width="8.7109375" style="38" customWidth="1"/>
    <col min="4625" max="4864" width="0.85546875" style="38"/>
    <col min="4865" max="4865" width="34.7109375" style="38" customWidth="1"/>
    <col min="4866" max="4866" width="7" style="38" customWidth="1"/>
    <col min="4867" max="4867" width="5.28515625" style="38" customWidth="1"/>
    <col min="4868" max="4868" width="8" style="38" customWidth="1"/>
    <col min="4869" max="4869" width="7.85546875" style="38" customWidth="1"/>
    <col min="4870" max="4873" width="6.140625" style="38" customWidth="1"/>
    <col min="4874" max="4875" width="8" style="38" customWidth="1"/>
    <col min="4876" max="4878" width="6.140625" style="38" customWidth="1"/>
    <col min="4879" max="4879" width="6.28515625" style="38" customWidth="1"/>
    <col min="4880" max="4880" width="8.7109375" style="38" customWidth="1"/>
    <col min="4881" max="5120" width="0.85546875" style="38"/>
    <col min="5121" max="5121" width="34.7109375" style="38" customWidth="1"/>
    <col min="5122" max="5122" width="7" style="38" customWidth="1"/>
    <col min="5123" max="5123" width="5.28515625" style="38" customWidth="1"/>
    <col min="5124" max="5124" width="8" style="38" customWidth="1"/>
    <col min="5125" max="5125" width="7.85546875" style="38" customWidth="1"/>
    <col min="5126" max="5129" width="6.140625" style="38" customWidth="1"/>
    <col min="5130" max="5131" width="8" style="38" customWidth="1"/>
    <col min="5132" max="5134" width="6.140625" style="38" customWidth="1"/>
    <col min="5135" max="5135" width="6.28515625" style="38" customWidth="1"/>
    <col min="5136" max="5136" width="8.7109375" style="38" customWidth="1"/>
    <col min="5137" max="5376" width="0.85546875" style="38"/>
    <col min="5377" max="5377" width="34.7109375" style="38" customWidth="1"/>
    <col min="5378" max="5378" width="7" style="38" customWidth="1"/>
    <col min="5379" max="5379" width="5.28515625" style="38" customWidth="1"/>
    <col min="5380" max="5380" width="8" style="38" customWidth="1"/>
    <col min="5381" max="5381" width="7.85546875" style="38" customWidth="1"/>
    <col min="5382" max="5385" width="6.140625" style="38" customWidth="1"/>
    <col min="5386" max="5387" width="8" style="38" customWidth="1"/>
    <col min="5388" max="5390" width="6.140625" style="38" customWidth="1"/>
    <col min="5391" max="5391" width="6.28515625" style="38" customWidth="1"/>
    <col min="5392" max="5392" width="8.7109375" style="38" customWidth="1"/>
    <col min="5393" max="5632" width="0.85546875" style="38"/>
    <col min="5633" max="5633" width="34.7109375" style="38" customWidth="1"/>
    <col min="5634" max="5634" width="7" style="38" customWidth="1"/>
    <col min="5635" max="5635" width="5.28515625" style="38" customWidth="1"/>
    <col min="5636" max="5636" width="8" style="38" customWidth="1"/>
    <col min="5637" max="5637" width="7.85546875" style="38" customWidth="1"/>
    <col min="5638" max="5641" width="6.140625" style="38" customWidth="1"/>
    <col min="5642" max="5643" width="8" style="38" customWidth="1"/>
    <col min="5644" max="5646" width="6.140625" style="38" customWidth="1"/>
    <col min="5647" max="5647" width="6.28515625" style="38" customWidth="1"/>
    <col min="5648" max="5648" width="8.7109375" style="38" customWidth="1"/>
    <col min="5649" max="5888" width="0.85546875" style="38"/>
    <col min="5889" max="5889" width="34.7109375" style="38" customWidth="1"/>
    <col min="5890" max="5890" width="7" style="38" customWidth="1"/>
    <col min="5891" max="5891" width="5.28515625" style="38" customWidth="1"/>
    <col min="5892" max="5892" width="8" style="38" customWidth="1"/>
    <col min="5893" max="5893" width="7.85546875" style="38" customWidth="1"/>
    <col min="5894" max="5897" width="6.140625" style="38" customWidth="1"/>
    <col min="5898" max="5899" width="8" style="38" customWidth="1"/>
    <col min="5900" max="5902" width="6.140625" style="38" customWidth="1"/>
    <col min="5903" max="5903" width="6.28515625" style="38" customWidth="1"/>
    <col min="5904" max="5904" width="8.7109375" style="38" customWidth="1"/>
    <col min="5905" max="6144" width="0.85546875" style="38"/>
    <col min="6145" max="6145" width="34.7109375" style="38" customWidth="1"/>
    <col min="6146" max="6146" width="7" style="38" customWidth="1"/>
    <col min="6147" max="6147" width="5.28515625" style="38" customWidth="1"/>
    <col min="6148" max="6148" width="8" style="38" customWidth="1"/>
    <col min="6149" max="6149" width="7.85546875" style="38" customWidth="1"/>
    <col min="6150" max="6153" width="6.140625" style="38" customWidth="1"/>
    <col min="6154" max="6155" width="8" style="38" customWidth="1"/>
    <col min="6156" max="6158" width="6.140625" style="38" customWidth="1"/>
    <col min="6159" max="6159" width="6.28515625" style="38" customWidth="1"/>
    <col min="6160" max="6160" width="8.7109375" style="38" customWidth="1"/>
    <col min="6161" max="6400" width="0.85546875" style="38"/>
    <col min="6401" max="6401" width="34.7109375" style="38" customWidth="1"/>
    <col min="6402" max="6402" width="7" style="38" customWidth="1"/>
    <col min="6403" max="6403" width="5.28515625" style="38" customWidth="1"/>
    <col min="6404" max="6404" width="8" style="38" customWidth="1"/>
    <col min="6405" max="6405" width="7.85546875" style="38" customWidth="1"/>
    <col min="6406" max="6409" width="6.140625" style="38" customWidth="1"/>
    <col min="6410" max="6411" width="8" style="38" customWidth="1"/>
    <col min="6412" max="6414" width="6.140625" style="38" customWidth="1"/>
    <col min="6415" max="6415" width="6.28515625" style="38" customWidth="1"/>
    <col min="6416" max="6416" width="8.7109375" style="38" customWidth="1"/>
    <col min="6417" max="6656" width="0.85546875" style="38"/>
    <col min="6657" max="6657" width="34.7109375" style="38" customWidth="1"/>
    <col min="6658" max="6658" width="7" style="38" customWidth="1"/>
    <col min="6659" max="6659" width="5.28515625" style="38" customWidth="1"/>
    <col min="6660" max="6660" width="8" style="38" customWidth="1"/>
    <col min="6661" max="6661" width="7.85546875" style="38" customWidth="1"/>
    <col min="6662" max="6665" width="6.140625" style="38" customWidth="1"/>
    <col min="6666" max="6667" width="8" style="38" customWidth="1"/>
    <col min="6668" max="6670" width="6.140625" style="38" customWidth="1"/>
    <col min="6671" max="6671" width="6.28515625" style="38" customWidth="1"/>
    <col min="6672" max="6672" width="8.7109375" style="38" customWidth="1"/>
    <col min="6673" max="6912" width="0.85546875" style="38"/>
    <col min="6913" max="6913" width="34.7109375" style="38" customWidth="1"/>
    <col min="6914" max="6914" width="7" style="38" customWidth="1"/>
    <col min="6915" max="6915" width="5.28515625" style="38" customWidth="1"/>
    <col min="6916" max="6916" width="8" style="38" customWidth="1"/>
    <col min="6917" max="6917" width="7.85546875" style="38" customWidth="1"/>
    <col min="6918" max="6921" width="6.140625" style="38" customWidth="1"/>
    <col min="6922" max="6923" width="8" style="38" customWidth="1"/>
    <col min="6924" max="6926" width="6.140625" style="38" customWidth="1"/>
    <col min="6927" max="6927" width="6.28515625" style="38" customWidth="1"/>
    <col min="6928" max="6928" width="8.7109375" style="38" customWidth="1"/>
    <col min="6929" max="7168" width="0.85546875" style="38"/>
    <col min="7169" max="7169" width="34.7109375" style="38" customWidth="1"/>
    <col min="7170" max="7170" width="7" style="38" customWidth="1"/>
    <col min="7171" max="7171" width="5.28515625" style="38" customWidth="1"/>
    <col min="7172" max="7172" width="8" style="38" customWidth="1"/>
    <col min="7173" max="7173" width="7.85546875" style="38" customWidth="1"/>
    <col min="7174" max="7177" width="6.140625" style="38" customWidth="1"/>
    <col min="7178" max="7179" width="8" style="38" customWidth="1"/>
    <col min="7180" max="7182" width="6.140625" style="38" customWidth="1"/>
    <col min="7183" max="7183" width="6.28515625" style="38" customWidth="1"/>
    <col min="7184" max="7184" width="8.7109375" style="38" customWidth="1"/>
    <col min="7185" max="7424" width="0.85546875" style="38"/>
    <col min="7425" max="7425" width="34.7109375" style="38" customWidth="1"/>
    <col min="7426" max="7426" width="7" style="38" customWidth="1"/>
    <col min="7427" max="7427" width="5.28515625" style="38" customWidth="1"/>
    <col min="7428" max="7428" width="8" style="38" customWidth="1"/>
    <col min="7429" max="7429" width="7.85546875" style="38" customWidth="1"/>
    <col min="7430" max="7433" width="6.140625" style="38" customWidth="1"/>
    <col min="7434" max="7435" width="8" style="38" customWidth="1"/>
    <col min="7436" max="7438" width="6.140625" style="38" customWidth="1"/>
    <col min="7439" max="7439" width="6.28515625" style="38" customWidth="1"/>
    <col min="7440" max="7440" width="8.7109375" style="38" customWidth="1"/>
    <col min="7441" max="7680" width="0.85546875" style="38"/>
    <col min="7681" max="7681" width="34.7109375" style="38" customWidth="1"/>
    <col min="7682" max="7682" width="7" style="38" customWidth="1"/>
    <col min="7683" max="7683" width="5.28515625" style="38" customWidth="1"/>
    <col min="7684" max="7684" width="8" style="38" customWidth="1"/>
    <col min="7685" max="7685" width="7.85546875" style="38" customWidth="1"/>
    <col min="7686" max="7689" width="6.140625" style="38" customWidth="1"/>
    <col min="7690" max="7691" width="8" style="38" customWidth="1"/>
    <col min="7692" max="7694" width="6.140625" style="38" customWidth="1"/>
    <col min="7695" max="7695" width="6.28515625" style="38" customWidth="1"/>
    <col min="7696" max="7696" width="8.7109375" style="38" customWidth="1"/>
    <col min="7697" max="7936" width="0.85546875" style="38"/>
    <col min="7937" max="7937" width="34.7109375" style="38" customWidth="1"/>
    <col min="7938" max="7938" width="7" style="38" customWidth="1"/>
    <col min="7939" max="7939" width="5.28515625" style="38" customWidth="1"/>
    <col min="7940" max="7940" width="8" style="38" customWidth="1"/>
    <col min="7941" max="7941" width="7.85546875" style="38" customWidth="1"/>
    <col min="7942" max="7945" width="6.140625" style="38" customWidth="1"/>
    <col min="7946" max="7947" width="8" style="38" customWidth="1"/>
    <col min="7948" max="7950" width="6.140625" style="38" customWidth="1"/>
    <col min="7951" max="7951" width="6.28515625" style="38" customWidth="1"/>
    <col min="7952" max="7952" width="8.7109375" style="38" customWidth="1"/>
    <col min="7953" max="8192" width="0.85546875" style="38"/>
    <col min="8193" max="8193" width="34.7109375" style="38" customWidth="1"/>
    <col min="8194" max="8194" width="7" style="38" customWidth="1"/>
    <col min="8195" max="8195" width="5.28515625" style="38" customWidth="1"/>
    <col min="8196" max="8196" width="8" style="38" customWidth="1"/>
    <col min="8197" max="8197" width="7.85546875" style="38" customWidth="1"/>
    <col min="8198" max="8201" width="6.140625" style="38" customWidth="1"/>
    <col min="8202" max="8203" width="8" style="38" customWidth="1"/>
    <col min="8204" max="8206" width="6.140625" style="38" customWidth="1"/>
    <col min="8207" max="8207" width="6.28515625" style="38" customWidth="1"/>
    <col min="8208" max="8208" width="8.7109375" style="38" customWidth="1"/>
    <col min="8209" max="8448" width="0.85546875" style="38"/>
    <col min="8449" max="8449" width="34.7109375" style="38" customWidth="1"/>
    <col min="8450" max="8450" width="7" style="38" customWidth="1"/>
    <col min="8451" max="8451" width="5.28515625" style="38" customWidth="1"/>
    <col min="8452" max="8452" width="8" style="38" customWidth="1"/>
    <col min="8453" max="8453" width="7.85546875" style="38" customWidth="1"/>
    <col min="8454" max="8457" width="6.140625" style="38" customWidth="1"/>
    <col min="8458" max="8459" width="8" style="38" customWidth="1"/>
    <col min="8460" max="8462" width="6.140625" style="38" customWidth="1"/>
    <col min="8463" max="8463" width="6.28515625" style="38" customWidth="1"/>
    <col min="8464" max="8464" width="8.7109375" style="38" customWidth="1"/>
    <col min="8465" max="8704" width="0.85546875" style="38"/>
    <col min="8705" max="8705" width="34.7109375" style="38" customWidth="1"/>
    <col min="8706" max="8706" width="7" style="38" customWidth="1"/>
    <col min="8707" max="8707" width="5.28515625" style="38" customWidth="1"/>
    <col min="8708" max="8708" width="8" style="38" customWidth="1"/>
    <col min="8709" max="8709" width="7.85546875" style="38" customWidth="1"/>
    <col min="8710" max="8713" width="6.140625" style="38" customWidth="1"/>
    <col min="8714" max="8715" width="8" style="38" customWidth="1"/>
    <col min="8716" max="8718" width="6.140625" style="38" customWidth="1"/>
    <col min="8719" max="8719" width="6.28515625" style="38" customWidth="1"/>
    <col min="8720" max="8720" width="8.7109375" style="38" customWidth="1"/>
    <col min="8721" max="8960" width="0.85546875" style="38"/>
    <col min="8961" max="8961" width="34.7109375" style="38" customWidth="1"/>
    <col min="8962" max="8962" width="7" style="38" customWidth="1"/>
    <col min="8963" max="8963" width="5.28515625" style="38" customWidth="1"/>
    <col min="8964" max="8964" width="8" style="38" customWidth="1"/>
    <col min="8965" max="8965" width="7.85546875" style="38" customWidth="1"/>
    <col min="8966" max="8969" width="6.140625" style="38" customWidth="1"/>
    <col min="8970" max="8971" width="8" style="38" customWidth="1"/>
    <col min="8972" max="8974" width="6.140625" style="38" customWidth="1"/>
    <col min="8975" max="8975" width="6.28515625" style="38" customWidth="1"/>
    <col min="8976" max="8976" width="8.7109375" style="38" customWidth="1"/>
    <col min="8977" max="9216" width="0.85546875" style="38"/>
    <col min="9217" max="9217" width="34.7109375" style="38" customWidth="1"/>
    <col min="9218" max="9218" width="7" style="38" customWidth="1"/>
    <col min="9219" max="9219" width="5.28515625" style="38" customWidth="1"/>
    <col min="9220" max="9220" width="8" style="38" customWidth="1"/>
    <col min="9221" max="9221" width="7.85546875" style="38" customWidth="1"/>
    <col min="9222" max="9225" width="6.140625" style="38" customWidth="1"/>
    <col min="9226" max="9227" width="8" style="38" customWidth="1"/>
    <col min="9228" max="9230" width="6.140625" style="38" customWidth="1"/>
    <col min="9231" max="9231" width="6.28515625" style="38" customWidth="1"/>
    <col min="9232" max="9232" width="8.7109375" style="38" customWidth="1"/>
    <col min="9233" max="9472" width="0.85546875" style="38"/>
    <col min="9473" max="9473" width="34.7109375" style="38" customWidth="1"/>
    <col min="9474" max="9474" width="7" style="38" customWidth="1"/>
    <col min="9475" max="9475" width="5.28515625" style="38" customWidth="1"/>
    <col min="9476" max="9476" width="8" style="38" customWidth="1"/>
    <col min="9477" max="9477" width="7.85546875" style="38" customWidth="1"/>
    <col min="9478" max="9481" width="6.140625" style="38" customWidth="1"/>
    <col min="9482" max="9483" width="8" style="38" customWidth="1"/>
    <col min="9484" max="9486" width="6.140625" style="38" customWidth="1"/>
    <col min="9487" max="9487" width="6.28515625" style="38" customWidth="1"/>
    <col min="9488" max="9488" width="8.7109375" style="38" customWidth="1"/>
    <col min="9489" max="9728" width="0.85546875" style="38"/>
    <col min="9729" max="9729" width="34.7109375" style="38" customWidth="1"/>
    <col min="9730" max="9730" width="7" style="38" customWidth="1"/>
    <col min="9731" max="9731" width="5.28515625" style="38" customWidth="1"/>
    <col min="9732" max="9732" width="8" style="38" customWidth="1"/>
    <col min="9733" max="9733" width="7.85546875" style="38" customWidth="1"/>
    <col min="9734" max="9737" width="6.140625" style="38" customWidth="1"/>
    <col min="9738" max="9739" width="8" style="38" customWidth="1"/>
    <col min="9740" max="9742" width="6.140625" style="38" customWidth="1"/>
    <col min="9743" max="9743" width="6.28515625" style="38" customWidth="1"/>
    <col min="9744" max="9744" width="8.7109375" style="38" customWidth="1"/>
    <col min="9745" max="9984" width="0.85546875" style="38"/>
    <col min="9985" max="9985" width="34.7109375" style="38" customWidth="1"/>
    <col min="9986" max="9986" width="7" style="38" customWidth="1"/>
    <col min="9987" max="9987" width="5.28515625" style="38" customWidth="1"/>
    <col min="9988" max="9988" width="8" style="38" customWidth="1"/>
    <col min="9989" max="9989" width="7.85546875" style="38" customWidth="1"/>
    <col min="9990" max="9993" width="6.140625" style="38" customWidth="1"/>
    <col min="9994" max="9995" width="8" style="38" customWidth="1"/>
    <col min="9996" max="9998" width="6.140625" style="38" customWidth="1"/>
    <col min="9999" max="9999" width="6.28515625" style="38" customWidth="1"/>
    <col min="10000" max="10000" width="8.7109375" style="38" customWidth="1"/>
    <col min="10001" max="10240" width="0.85546875" style="38"/>
    <col min="10241" max="10241" width="34.7109375" style="38" customWidth="1"/>
    <col min="10242" max="10242" width="7" style="38" customWidth="1"/>
    <col min="10243" max="10243" width="5.28515625" style="38" customWidth="1"/>
    <col min="10244" max="10244" width="8" style="38" customWidth="1"/>
    <col min="10245" max="10245" width="7.85546875" style="38" customWidth="1"/>
    <col min="10246" max="10249" width="6.140625" style="38" customWidth="1"/>
    <col min="10250" max="10251" width="8" style="38" customWidth="1"/>
    <col min="10252" max="10254" width="6.140625" style="38" customWidth="1"/>
    <col min="10255" max="10255" width="6.28515625" style="38" customWidth="1"/>
    <col min="10256" max="10256" width="8.7109375" style="38" customWidth="1"/>
    <col min="10257" max="10496" width="0.85546875" style="38"/>
    <col min="10497" max="10497" width="34.7109375" style="38" customWidth="1"/>
    <col min="10498" max="10498" width="7" style="38" customWidth="1"/>
    <col min="10499" max="10499" width="5.28515625" style="38" customWidth="1"/>
    <col min="10500" max="10500" width="8" style="38" customWidth="1"/>
    <col min="10501" max="10501" width="7.85546875" style="38" customWidth="1"/>
    <col min="10502" max="10505" width="6.140625" style="38" customWidth="1"/>
    <col min="10506" max="10507" width="8" style="38" customWidth="1"/>
    <col min="10508" max="10510" width="6.140625" style="38" customWidth="1"/>
    <col min="10511" max="10511" width="6.28515625" style="38" customWidth="1"/>
    <col min="10512" max="10512" width="8.7109375" style="38" customWidth="1"/>
    <col min="10513" max="10752" width="0.85546875" style="38"/>
    <col min="10753" max="10753" width="34.7109375" style="38" customWidth="1"/>
    <col min="10754" max="10754" width="7" style="38" customWidth="1"/>
    <col min="10755" max="10755" width="5.28515625" style="38" customWidth="1"/>
    <col min="10756" max="10756" width="8" style="38" customWidth="1"/>
    <col min="10757" max="10757" width="7.85546875" style="38" customWidth="1"/>
    <col min="10758" max="10761" width="6.140625" style="38" customWidth="1"/>
    <col min="10762" max="10763" width="8" style="38" customWidth="1"/>
    <col min="10764" max="10766" width="6.140625" style="38" customWidth="1"/>
    <col min="10767" max="10767" width="6.28515625" style="38" customWidth="1"/>
    <col min="10768" max="10768" width="8.7109375" style="38" customWidth="1"/>
    <col min="10769" max="11008" width="0.85546875" style="38"/>
    <col min="11009" max="11009" width="34.7109375" style="38" customWidth="1"/>
    <col min="11010" max="11010" width="7" style="38" customWidth="1"/>
    <col min="11011" max="11011" width="5.28515625" style="38" customWidth="1"/>
    <col min="11012" max="11012" width="8" style="38" customWidth="1"/>
    <col min="11013" max="11013" width="7.85546875" style="38" customWidth="1"/>
    <col min="11014" max="11017" width="6.140625" style="38" customWidth="1"/>
    <col min="11018" max="11019" width="8" style="38" customWidth="1"/>
    <col min="11020" max="11022" width="6.140625" style="38" customWidth="1"/>
    <col min="11023" max="11023" width="6.28515625" style="38" customWidth="1"/>
    <col min="11024" max="11024" width="8.7109375" style="38" customWidth="1"/>
    <col min="11025" max="11264" width="0.85546875" style="38"/>
    <col min="11265" max="11265" width="34.7109375" style="38" customWidth="1"/>
    <col min="11266" max="11266" width="7" style="38" customWidth="1"/>
    <col min="11267" max="11267" width="5.28515625" style="38" customWidth="1"/>
    <col min="11268" max="11268" width="8" style="38" customWidth="1"/>
    <col min="11269" max="11269" width="7.85546875" style="38" customWidth="1"/>
    <col min="11270" max="11273" width="6.140625" style="38" customWidth="1"/>
    <col min="11274" max="11275" width="8" style="38" customWidth="1"/>
    <col min="11276" max="11278" width="6.140625" style="38" customWidth="1"/>
    <col min="11279" max="11279" width="6.28515625" style="38" customWidth="1"/>
    <col min="11280" max="11280" width="8.7109375" style="38" customWidth="1"/>
    <col min="11281" max="11520" width="0.85546875" style="38"/>
    <col min="11521" max="11521" width="34.7109375" style="38" customWidth="1"/>
    <col min="11522" max="11522" width="7" style="38" customWidth="1"/>
    <col min="11523" max="11523" width="5.28515625" style="38" customWidth="1"/>
    <col min="11524" max="11524" width="8" style="38" customWidth="1"/>
    <col min="11525" max="11525" width="7.85546875" style="38" customWidth="1"/>
    <col min="11526" max="11529" width="6.140625" style="38" customWidth="1"/>
    <col min="11530" max="11531" width="8" style="38" customWidth="1"/>
    <col min="11532" max="11534" width="6.140625" style="38" customWidth="1"/>
    <col min="11535" max="11535" width="6.28515625" style="38" customWidth="1"/>
    <col min="11536" max="11536" width="8.7109375" style="38" customWidth="1"/>
    <col min="11537" max="11776" width="0.85546875" style="38"/>
    <col min="11777" max="11777" width="34.7109375" style="38" customWidth="1"/>
    <col min="11778" max="11778" width="7" style="38" customWidth="1"/>
    <col min="11779" max="11779" width="5.28515625" style="38" customWidth="1"/>
    <col min="11780" max="11780" width="8" style="38" customWidth="1"/>
    <col min="11781" max="11781" width="7.85546875" style="38" customWidth="1"/>
    <col min="11782" max="11785" width="6.140625" style="38" customWidth="1"/>
    <col min="11786" max="11787" width="8" style="38" customWidth="1"/>
    <col min="11788" max="11790" width="6.140625" style="38" customWidth="1"/>
    <col min="11791" max="11791" width="6.28515625" style="38" customWidth="1"/>
    <col min="11792" max="11792" width="8.7109375" style="38" customWidth="1"/>
    <col min="11793" max="12032" width="0.85546875" style="38"/>
    <col min="12033" max="12033" width="34.7109375" style="38" customWidth="1"/>
    <col min="12034" max="12034" width="7" style="38" customWidth="1"/>
    <col min="12035" max="12035" width="5.28515625" style="38" customWidth="1"/>
    <col min="12036" max="12036" width="8" style="38" customWidth="1"/>
    <col min="12037" max="12037" width="7.85546875" style="38" customWidth="1"/>
    <col min="12038" max="12041" width="6.140625" style="38" customWidth="1"/>
    <col min="12042" max="12043" width="8" style="38" customWidth="1"/>
    <col min="12044" max="12046" width="6.140625" style="38" customWidth="1"/>
    <col min="12047" max="12047" width="6.28515625" style="38" customWidth="1"/>
    <col min="12048" max="12048" width="8.7109375" style="38" customWidth="1"/>
    <col min="12049" max="12288" width="0.85546875" style="38"/>
    <col min="12289" max="12289" width="34.7109375" style="38" customWidth="1"/>
    <col min="12290" max="12290" width="7" style="38" customWidth="1"/>
    <col min="12291" max="12291" width="5.28515625" style="38" customWidth="1"/>
    <col min="12292" max="12292" width="8" style="38" customWidth="1"/>
    <col min="12293" max="12293" width="7.85546875" style="38" customWidth="1"/>
    <col min="12294" max="12297" width="6.140625" style="38" customWidth="1"/>
    <col min="12298" max="12299" width="8" style="38" customWidth="1"/>
    <col min="12300" max="12302" width="6.140625" style="38" customWidth="1"/>
    <col min="12303" max="12303" width="6.28515625" style="38" customWidth="1"/>
    <col min="12304" max="12304" width="8.7109375" style="38" customWidth="1"/>
    <col min="12305" max="12544" width="0.85546875" style="38"/>
    <col min="12545" max="12545" width="34.7109375" style="38" customWidth="1"/>
    <col min="12546" max="12546" width="7" style="38" customWidth="1"/>
    <col min="12547" max="12547" width="5.28515625" style="38" customWidth="1"/>
    <col min="12548" max="12548" width="8" style="38" customWidth="1"/>
    <col min="12549" max="12549" width="7.85546875" style="38" customWidth="1"/>
    <col min="12550" max="12553" width="6.140625" style="38" customWidth="1"/>
    <col min="12554" max="12555" width="8" style="38" customWidth="1"/>
    <col min="12556" max="12558" width="6.140625" style="38" customWidth="1"/>
    <col min="12559" max="12559" width="6.28515625" style="38" customWidth="1"/>
    <col min="12560" max="12560" width="8.7109375" style="38" customWidth="1"/>
    <col min="12561" max="12800" width="0.85546875" style="38"/>
    <col min="12801" max="12801" width="34.7109375" style="38" customWidth="1"/>
    <col min="12802" max="12802" width="7" style="38" customWidth="1"/>
    <col min="12803" max="12803" width="5.28515625" style="38" customWidth="1"/>
    <col min="12804" max="12804" width="8" style="38" customWidth="1"/>
    <col min="12805" max="12805" width="7.85546875" style="38" customWidth="1"/>
    <col min="12806" max="12809" width="6.140625" style="38" customWidth="1"/>
    <col min="12810" max="12811" width="8" style="38" customWidth="1"/>
    <col min="12812" max="12814" width="6.140625" style="38" customWidth="1"/>
    <col min="12815" max="12815" width="6.28515625" style="38" customWidth="1"/>
    <col min="12816" max="12816" width="8.7109375" style="38" customWidth="1"/>
    <col min="12817" max="13056" width="0.85546875" style="38"/>
    <col min="13057" max="13057" width="34.7109375" style="38" customWidth="1"/>
    <col min="13058" max="13058" width="7" style="38" customWidth="1"/>
    <col min="13059" max="13059" width="5.28515625" style="38" customWidth="1"/>
    <col min="13060" max="13060" width="8" style="38" customWidth="1"/>
    <col min="13061" max="13061" width="7.85546875" style="38" customWidth="1"/>
    <col min="13062" max="13065" width="6.140625" style="38" customWidth="1"/>
    <col min="13066" max="13067" width="8" style="38" customWidth="1"/>
    <col min="13068" max="13070" width="6.140625" style="38" customWidth="1"/>
    <col min="13071" max="13071" width="6.28515625" style="38" customWidth="1"/>
    <col min="13072" max="13072" width="8.7109375" style="38" customWidth="1"/>
    <col min="13073" max="13312" width="0.85546875" style="38"/>
    <col min="13313" max="13313" width="34.7109375" style="38" customWidth="1"/>
    <col min="13314" max="13314" width="7" style="38" customWidth="1"/>
    <col min="13315" max="13315" width="5.28515625" style="38" customWidth="1"/>
    <col min="13316" max="13316" width="8" style="38" customWidth="1"/>
    <col min="13317" max="13317" width="7.85546875" style="38" customWidth="1"/>
    <col min="13318" max="13321" width="6.140625" style="38" customWidth="1"/>
    <col min="13322" max="13323" width="8" style="38" customWidth="1"/>
    <col min="13324" max="13326" width="6.140625" style="38" customWidth="1"/>
    <col min="13327" max="13327" width="6.28515625" style="38" customWidth="1"/>
    <col min="13328" max="13328" width="8.7109375" style="38" customWidth="1"/>
    <col min="13329" max="13568" width="0.85546875" style="38"/>
    <col min="13569" max="13569" width="34.7109375" style="38" customWidth="1"/>
    <col min="13570" max="13570" width="7" style="38" customWidth="1"/>
    <col min="13571" max="13571" width="5.28515625" style="38" customWidth="1"/>
    <col min="13572" max="13572" width="8" style="38" customWidth="1"/>
    <col min="13573" max="13573" width="7.85546875" style="38" customWidth="1"/>
    <col min="13574" max="13577" width="6.140625" style="38" customWidth="1"/>
    <col min="13578" max="13579" width="8" style="38" customWidth="1"/>
    <col min="13580" max="13582" width="6.140625" style="38" customWidth="1"/>
    <col min="13583" max="13583" width="6.28515625" style="38" customWidth="1"/>
    <col min="13584" max="13584" width="8.7109375" style="38" customWidth="1"/>
    <col min="13585" max="13824" width="0.85546875" style="38"/>
    <col min="13825" max="13825" width="34.7109375" style="38" customWidth="1"/>
    <col min="13826" max="13826" width="7" style="38" customWidth="1"/>
    <col min="13827" max="13827" width="5.28515625" style="38" customWidth="1"/>
    <col min="13828" max="13828" width="8" style="38" customWidth="1"/>
    <col min="13829" max="13829" width="7.85546875" style="38" customWidth="1"/>
    <col min="13830" max="13833" width="6.140625" style="38" customWidth="1"/>
    <col min="13834" max="13835" width="8" style="38" customWidth="1"/>
    <col min="13836" max="13838" width="6.140625" style="38" customWidth="1"/>
    <col min="13839" max="13839" width="6.28515625" style="38" customWidth="1"/>
    <col min="13840" max="13840" width="8.7109375" style="38" customWidth="1"/>
    <col min="13841" max="14080" width="0.85546875" style="38"/>
    <col min="14081" max="14081" width="34.7109375" style="38" customWidth="1"/>
    <col min="14082" max="14082" width="7" style="38" customWidth="1"/>
    <col min="14083" max="14083" width="5.28515625" style="38" customWidth="1"/>
    <col min="14084" max="14084" width="8" style="38" customWidth="1"/>
    <col min="14085" max="14085" width="7.85546875" style="38" customWidth="1"/>
    <col min="14086" max="14089" width="6.140625" style="38" customWidth="1"/>
    <col min="14090" max="14091" width="8" style="38" customWidth="1"/>
    <col min="14092" max="14094" width="6.140625" style="38" customWidth="1"/>
    <col min="14095" max="14095" width="6.28515625" style="38" customWidth="1"/>
    <col min="14096" max="14096" width="8.7109375" style="38" customWidth="1"/>
    <col min="14097" max="14336" width="0.85546875" style="38"/>
    <col min="14337" max="14337" width="34.7109375" style="38" customWidth="1"/>
    <col min="14338" max="14338" width="7" style="38" customWidth="1"/>
    <col min="14339" max="14339" width="5.28515625" style="38" customWidth="1"/>
    <col min="14340" max="14340" width="8" style="38" customWidth="1"/>
    <col min="14341" max="14341" width="7.85546875" style="38" customWidth="1"/>
    <col min="14342" max="14345" width="6.140625" style="38" customWidth="1"/>
    <col min="14346" max="14347" width="8" style="38" customWidth="1"/>
    <col min="14348" max="14350" width="6.140625" style="38" customWidth="1"/>
    <col min="14351" max="14351" width="6.28515625" style="38" customWidth="1"/>
    <col min="14352" max="14352" width="8.7109375" style="38" customWidth="1"/>
    <col min="14353" max="14592" width="0.85546875" style="38"/>
    <col min="14593" max="14593" width="34.7109375" style="38" customWidth="1"/>
    <col min="14594" max="14594" width="7" style="38" customWidth="1"/>
    <col min="14595" max="14595" width="5.28515625" style="38" customWidth="1"/>
    <col min="14596" max="14596" width="8" style="38" customWidth="1"/>
    <col min="14597" max="14597" width="7.85546875" style="38" customWidth="1"/>
    <col min="14598" max="14601" width="6.140625" style="38" customWidth="1"/>
    <col min="14602" max="14603" width="8" style="38" customWidth="1"/>
    <col min="14604" max="14606" width="6.140625" style="38" customWidth="1"/>
    <col min="14607" max="14607" width="6.28515625" style="38" customWidth="1"/>
    <col min="14608" max="14608" width="8.7109375" style="38" customWidth="1"/>
    <col min="14609" max="14848" width="0.85546875" style="38"/>
    <col min="14849" max="14849" width="34.7109375" style="38" customWidth="1"/>
    <col min="14850" max="14850" width="7" style="38" customWidth="1"/>
    <col min="14851" max="14851" width="5.28515625" style="38" customWidth="1"/>
    <col min="14852" max="14852" width="8" style="38" customWidth="1"/>
    <col min="14853" max="14853" width="7.85546875" style="38" customWidth="1"/>
    <col min="14854" max="14857" width="6.140625" style="38" customWidth="1"/>
    <col min="14858" max="14859" width="8" style="38" customWidth="1"/>
    <col min="14860" max="14862" width="6.140625" style="38" customWidth="1"/>
    <col min="14863" max="14863" width="6.28515625" style="38" customWidth="1"/>
    <col min="14864" max="14864" width="8.7109375" style="38" customWidth="1"/>
    <col min="14865" max="15104" width="0.85546875" style="38"/>
    <col min="15105" max="15105" width="34.7109375" style="38" customWidth="1"/>
    <col min="15106" max="15106" width="7" style="38" customWidth="1"/>
    <col min="15107" max="15107" width="5.28515625" style="38" customWidth="1"/>
    <col min="15108" max="15108" width="8" style="38" customWidth="1"/>
    <col min="15109" max="15109" width="7.85546875" style="38" customWidth="1"/>
    <col min="15110" max="15113" width="6.140625" style="38" customWidth="1"/>
    <col min="15114" max="15115" width="8" style="38" customWidth="1"/>
    <col min="15116" max="15118" width="6.140625" style="38" customWidth="1"/>
    <col min="15119" max="15119" width="6.28515625" style="38" customWidth="1"/>
    <col min="15120" max="15120" width="8.7109375" style="38" customWidth="1"/>
    <col min="15121" max="15360" width="0.85546875" style="38"/>
    <col min="15361" max="15361" width="34.7109375" style="38" customWidth="1"/>
    <col min="15362" max="15362" width="7" style="38" customWidth="1"/>
    <col min="15363" max="15363" width="5.28515625" style="38" customWidth="1"/>
    <col min="15364" max="15364" width="8" style="38" customWidth="1"/>
    <col min="15365" max="15365" width="7.85546875" style="38" customWidth="1"/>
    <col min="15366" max="15369" width="6.140625" style="38" customWidth="1"/>
    <col min="15370" max="15371" width="8" style="38" customWidth="1"/>
    <col min="15372" max="15374" width="6.140625" style="38" customWidth="1"/>
    <col min="15375" max="15375" width="6.28515625" style="38" customWidth="1"/>
    <col min="15376" max="15376" width="8.7109375" style="38" customWidth="1"/>
    <col min="15377" max="15616" width="0.85546875" style="38"/>
    <col min="15617" max="15617" width="34.7109375" style="38" customWidth="1"/>
    <col min="15618" max="15618" width="7" style="38" customWidth="1"/>
    <col min="15619" max="15619" width="5.28515625" style="38" customWidth="1"/>
    <col min="15620" max="15620" width="8" style="38" customWidth="1"/>
    <col min="15621" max="15621" width="7.85546875" style="38" customWidth="1"/>
    <col min="15622" max="15625" width="6.140625" style="38" customWidth="1"/>
    <col min="15626" max="15627" width="8" style="38" customWidth="1"/>
    <col min="15628" max="15630" width="6.140625" style="38" customWidth="1"/>
    <col min="15631" max="15631" width="6.28515625" style="38" customWidth="1"/>
    <col min="15632" max="15632" width="8.7109375" style="38" customWidth="1"/>
    <col min="15633" max="15872" width="0.85546875" style="38"/>
    <col min="15873" max="15873" width="34.7109375" style="38" customWidth="1"/>
    <col min="15874" max="15874" width="7" style="38" customWidth="1"/>
    <col min="15875" max="15875" width="5.28515625" style="38" customWidth="1"/>
    <col min="15876" max="15876" width="8" style="38" customWidth="1"/>
    <col min="15877" max="15877" width="7.85546875" style="38" customWidth="1"/>
    <col min="15878" max="15881" width="6.140625" style="38" customWidth="1"/>
    <col min="15882" max="15883" width="8" style="38" customWidth="1"/>
    <col min="15884" max="15886" width="6.140625" style="38" customWidth="1"/>
    <col min="15887" max="15887" width="6.28515625" style="38" customWidth="1"/>
    <col min="15888" max="15888" width="8.7109375" style="38" customWidth="1"/>
    <col min="15889" max="16128" width="0.85546875" style="38"/>
    <col min="16129" max="16129" width="34.7109375" style="38" customWidth="1"/>
    <col min="16130" max="16130" width="7" style="38" customWidth="1"/>
    <col min="16131" max="16131" width="5.28515625" style="38" customWidth="1"/>
    <col min="16132" max="16132" width="8" style="38" customWidth="1"/>
    <col min="16133" max="16133" width="7.85546875" style="38" customWidth="1"/>
    <col min="16134" max="16137" width="6.140625" style="38" customWidth="1"/>
    <col min="16138" max="16139" width="8" style="38" customWidth="1"/>
    <col min="16140" max="16142" width="6.140625" style="38" customWidth="1"/>
    <col min="16143" max="16143" width="6.28515625" style="38" customWidth="1"/>
    <col min="16144" max="16144" width="8.7109375" style="38" customWidth="1"/>
    <col min="16145" max="16384" width="0.85546875" style="38"/>
  </cols>
  <sheetData>
    <row r="1" spans="1:16" s="37" customFormat="1">
      <c r="A1" s="905" t="s">
        <v>538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</row>
    <row r="2" spans="1:16" ht="3.95" customHeight="1"/>
    <row r="3" spans="1:16">
      <c r="A3" s="906" t="s">
        <v>363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  <c r="M3" s="906"/>
      <c r="N3" s="906"/>
      <c r="O3" s="906"/>
      <c r="P3" s="906"/>
    </row>
    <row r="4" spans="1:16">
      <c r="A4" s="906" t="s">
        <v>364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  <c r="M4" s="906"/>
      <c r="N4" s="906"/>
      <c r="O4" s="906"/>
      <c r="P4" s="906"/>
    </row>
    <row r="5" spans="1:16" ht="6" customHeight="1"/>
    <row r="6" spans="1:16">
      <c r="A6" s="38" t="s">
        <v>307</v>
      </c>
      <c r="B6" s="38" t="s">
        <v>365</v>
      </c>
    </row>
    <row r="7" spans="1:16">
      <c r="B7" s="38" t="s">
        <v>364</v>
      </c>
    </row>
    <row r="8" spans="1:16">
      <c r="A8" s="38" t="s">
        <v>308</v>
      </c>
      <c r="B8" s="38" t="s">
        <v>533</v>
      </c>
    </row>
    <row r="9" spans="1:16">
      <c r="A9" s="38" t="s">
        <v>353</v>
      </c>
      <c r="B9" s="38" t="s">
        <v>354</v>
      </c>
      <c r="O9" s="102"/>
      <c r="P9" s="102"/>
    </row>
    <row r="10" spans="1:16" ht="4.5" customHeight="1">
      <c r="O10" s="102"/>
      <c r="P10" s="102"/>
    </row>
    <row r="11" spans="1:16">
      <c r="A11" s="38" t="s">
        <v>309</v>
      </c>
      <c r="B11" s="38">
        <f>'Таб.2 Пр.3'!B5</f>
        <v>0</v>
      </c>
      <c r="L11" s="901"/>
      <c r="M11" s="901"/>
      <c r="N11" s="901"/>
      <c r="O11" s="901"/>
      <c r="P11" s="901"/>
    </row>
    <row r="12" spans="1:16">
      <c r="A12" s="38" t="s">
        <v>310</v>
      </c>
      <c r="B12" s="146">
        <f>'Таб.2 Пр.3'!B8</f>
        <v>0</v>
      </c>
      <c r="L12" s="901"/>
      <c r="M12" s="901"/>
      <c r="N12" s="901"/>
      <c r="O12" s="901"/>
      <c r="P12" s="901"/>
    </row>
    <row r="13" spans="1:16">
      <c r="A13" s="38" t="s">
        <v>311</v>
      </c>
      <c r="B13" s="38" t="e">
        <f>'Таб.2 Пр.3'!#REF!</f>
        <v>#REF!</v>
      </c>
      <c r="L13" s="901"/>
      <c r="M13" s="901"/>
      <c r="N13" s="901"/>
      <c r="O13" s="901"/>
      <c r="P13" s="901"/>
    </row>
    <row r="14" spans="1:16">
      <c r="A14" s="38" t="s">
        <v>355</v>
      </c>
      <c r="B14" s="38">
        <f>'Таб.2 Пр.3'!B7</f>
        <v>0</v>
      </c>
      <c r="L14" s="901"/>
      <c r="M14" s="901"/>
      <c r="N14" s="901"/>
      <c r="O14" s="901"/>
      <c r="P14" s="901"/>
    </row>
    <row r="15" spans="1:16">
      <c r="A15" s="38" t="s">
        <v>312</v>
      </c>
      <c r="B15" s="38">
        <f>'Таб.2 Пр.5 Справочник'!B10</f>
        <v>-2</v>
      </c>
      <c r="L15" s="901"/>
      <c r="M15" s="901"/>
      <c r="N15" s="901"/>
      <c r="O15" s="901"/>
      <c r="P15" s="901"/>
    </row>
    <row r="16" spans="1:16" ht="15">
      <c r="L16" s="365"/>
      <c r="M16" s="365"/>
      <c r="N16" s="902" t="s">
        <v>807</v>
      </c>
      <c r="O16" s="902"/>
      <c r="P16" s="902"/>
    </row>
    <row r="17" spans="1:16" ht="32.450000000000003" customHeight="1">
      <c r="L17" s="365"/>
      <c r="M17" s="902" t="s">
        <v>822</v>
      </c>
      <c r="N17" s="902"/>
      <c r="O17" s="902"/>
      <c r="P17" s="902"/>
    </row>
    <row r="18" spans="1:16" s="44" customFormat="1" ht="55.15" customHeight="1">
      <c r="A18" s="903" t="s">
        <v>808</v>
      </c>
      <c r="B18" s="904"/>
      <c r="C18" s="904"/>
      <c r="D18" s="904"/>
      <c r="E18" s="904"/>
      <c r="F18" s="904"/>
      <c r="G18" s="904"/>
      <c r="H18" s="904"/>
      <c r="I18" s="904"/>
      <c r="J18" s="904"/>
      <c r="K18" s="904"/>
      <c r="L18" s="904"/>
      <c r="M18" s="904"/>
      <c r="N18" s="904"/>
      <c r="O18" s="904"/>
      <c r="P18" s="904"/>
    </row>
    <row r="19" spans="1:16" s="44" customFormat="1" ht="92.25" customHeight="1">
      <c r="A19" s="894" t="s">
        <v>4</v>
      </c>
      <c r="B19" s="894" t="s">
        <v>294</v>
      </c>
      <c r="C19" s="894" t="s">
        <v>313</v>
      </c>
      <c r="D19" s="894" t="s">
        <v>314</v>
      </c>
      <c r="E19" s="894" t="s">
        <v>366</v>
      </c>
      <c r="F19" s="894" t="s">
        <v>315</v>
      </c>
      <c r="G19" s="894"/>
      <c r="H19" s="894"/>
      <c r="I19" s="894"/>
      <c r="J19" s="894" t="s">
        <v>367</v>
      </c>
      <c r="K19" s="894" t="s">
        <v>368</v>
      </c>
      <c r="L19" s="894" t="s">
        <v>317</v>
      </c>
      <c r="M19" s="894"/>
      <c r="N19" s="894"/>
      <c r="O19" s="894"/>
      <c r="P19" s="894" t="s">
        <v>369</v>
      </c>
    </row>
    <row r="20" spans="1:16" s="53" customFormat="1" ht="20.25" customHeight="1">
      <c r="A20" s="894"/>
      <c r="B20" s="894"/>
      <c r="C20" s="894"/>
      <c r="D20" s="894"/>
      <c r="E20" s="894"/>
      <c r="F20" s="45" t="s">
        <v>370</v>
      </c>
      <c r="G20" s="45" t="s">
        <v>371</v>
      </c>
      <c r="H20" s="45" t="s">
        <v>372</v>
      </c>
      <c r="I20" s="45" t="s">
        <v>373</v>
      </c>
      <c r="J20" s="894"/>
      <c r="K20" s="894"/>
      <c r="L20" s="45" t="s">
        <v>370</v>
      </c>
      <c r="M20" s="45" t="s">
        <v>371</v>
      </c>
      <c r="N20" s="45" t="s">
        <v>372</v>
      </c>
      <c r="O20" s="45" t="s">
        <v>373</v>
      </c>
      <c r="P20" s="894"/>
    </row>
    <row r="21" spans="1:16" s="46" customFormat="1" ht="57" customHeight="1">
      <c r="A21" s="49">
        <v>1</v>
      </c>
      <c r="B21" s="49">
        <v>2</v>
      </c>
      <c r="C21" s="49">
        <v>3</v>
      </c>
      <c r="D21" s="49">
        <v>4</v>
      </c>
      <c r="E21" s="49">
        <v>5</v>
      </c>
      <c r="F21" s="49">
        <v>6</v>
      </c>
      <c r="G21" s="49">
        <v>7</v>
      </c>
      <c r="H21" s="45" t="s">
        <v>374</v>
      </c>
      <c r="I21" s="49">
        <v>9</v>
      </c>
      <c r="J21" s="49">
        <v>10</v>
      </c>
      <c r="K21" s="49">
        <v>11</v>
      </c>
      <c r="L21" s="49">
        <v>12</v>
      </c>
      <c r="M21" s="49">
        <v>13</v>
      </c>
      <c r="N21" s="45" t="s">
        <v>375</v>
      </c>
      <c r="O21" s="49">
        <v>15</v>
      </c>
      <c r="P21" s="49">
        <v>16</v>
      </c>
    </row>
    <row r="22" spans="1:16" s="46" customFormat="1" ht="19.5" customHeight="1">
      <c r="A22" s="59" t="s">
        <v>376</v>
      </c>
      <c r="B22" s="47" t="s">
        <v>152</v>
      </c>
      <c r="C22" s="48" t="s">
        <v>336</v>
      </c>
      <c r="D22" s="98">
        <f>SUM(D23,D31,D36,D44,D45,D46,D49,D50,D51)</f>
        <v>0</v>
      </c>
      <c r="E22" s="98">
        <f>H22+I22</f>
        <v>0</v>
      </c>
      <c r="F22" s="98">
        <f>SUM(F23,F31,F36,F44,F45,F46,F49,F50,F51)</f>
        <v>0</v>
      </c>
      <c r="G22" s="98">
        <f>SUM(G23,G31,G36,G44,G45,G46,G49,G50,G51)</f>
        <v>0</v>
      </c>
      <c r="H22" s="98">
        <f>F22+G22</f>
        <v>0</v>
      </c>
      <c r="I22" s="98">
        <f>SUM(I23,I31,I36,I44,I45,I46,I49,I50,I51)</f>
        <v>0</v>
      </c>
      <c r="J22" s="98">
        <f>SUM(J23,J31,J36,J44,J45,J46,J49,J50,J51)</f>
        <v>0</v>
      </c>
      <c r="K22" s="98">
        <f>N22+O22</f>
        <v>0</v>
      </c>
      <c r="L22" s="98">
        <f>SUM(L23,L31,L36,L44,L45,L46,L49,L50,L51)</f>
        <v>0</v>
      </c>
      <c r="M22" s="98">
        <f>SUM(M23,M31,M36,M44,M45,M46,M49,M50,M51)</f>
        <v>0</v>
      </c>
      <c r="N22" s="98">
        <f>L22+M22</f>
        <v>0</v>
      </c>
      <c r="O22" s="98">
        <f>SUM(O23,O31,O36,O44,O45,O46,O49,O50,O51)</f>
        <v>0</v>
      </c>
      <c r="P22" s="145"/>
    </row>
    <row r="23" spans="1:16" s="46" customFormat="1" ht="22.5">
      <c r="A23" s="109" t="s">
        <v>377</v>
      </c>
      <c r="B23" s="47" t="s">
        <v>152</v>
      </c>
      <c r="C23" s="48" t="s">
        <v>338</v>
      </c>
      <c r="D23" s="98">
        <f>SUM(D24,D25,D30)</f>
        <v>0</v>
      </c>
      <c r="E23" s="98">
        <f t="shared" ref="E23:E58" si="0">H23+I23</f>
        <v>0</v>
      </c>
      <c r="F23" s="98">
        <f t="shared" ref="F23:G23" si="1">SUM(F24,F25,F30)</f>
        <v>0</v>
      </c>
      <c r="G23" s="98">
        <f t="shared" si="1"/>
        <v>0</v>
      </c>
      <c r="H23" s="98">
        <f t="shared" ref="H23:H68" si="2">F23+G23</f>
        <v>0</v>
      </c>
      <c r="I23" s="98">
        <f t="shared" ref="I23:J23" si="3">SUM(I24,I25,I30)</f>
        <v>0</v>
      </c>
      <c r="J23" s="98">
        <f t="shared" si="3"/>
        <v>0</v>
      </c>
      <c r="K23" s="98">
        <f t="shared" ref="K23:K68" si="4">N23+O23</f>
        <v>0</v>
      </c>
      <c r="L23" s="98">
        <f t="shared" ref="L23:M23" si="5">SUM(L24,L25,L30)</f>
        <v>0</v>
      </c>
      <c r="M23" s="98">
        <f t="shared" si="5"/>
        <v>0</v>
      </c>
      <c r="N23" s="98">
        <f t="shared" ref="N23:N58" si="6">L23+M23</f>
        <v>0</v>
      </c>
      <c r="O23" s="98">
        <f>SUM(O24,O25,O30)</f>
        <v>0</v>
      </c>
      <c r="P23" s="124"/>
    </row>
    <row r="24" spans="1:16" s="46" customFormat="1" ht="34.5" customHeight="1">
      <c r="A24" s="107" t="s">
        <v>378</v>
      </c>
      <c r="B24" s="47" t="s">
        <v>152</v>
      </c>
      <c r="C24" s="48" t="s">
        <v>379</v>
      </c>
      <c r="D24" s="123"/>
      <c r="E24" s="98">
        <f t="shared" si="0"/>
        <v>0</v>
      </c>
      <c r="F24" s="123"/>
      <c r="G24" s="123"/>
      <c r="H24" s="98">
        <f t="shared" si="2"/>
        <v>0</v>
      </c>
      <c r="I24" s="123"/>
      <c r="J24" s="123"/>
      <c r="K24" s="98">
        <f t="shared" si="4"/>
        <v>0</v>
      </c>
      <c r="L24" s="123"/>
      <c r="M24" s="123"/>
      <c r="N24" s="98">
        <f t="shared" si="6"/>
        <v>0</v>
      </c>
      <c r="O24" s="123"/>
      <c r="P24" s="124"/>
    </row>
    <row r="25" spans="1:16" s="46" customFormat="1" ht="45">
      <c r="A25" s="107" t="s">
        <v>380</v>
      </c>
      <c r="B25" s="47" t="s">
        <v>152</v>
      </c>
      <c r="C25" s="48" t="s">
        <v>381</v>
      </c>
      <c r="D25" s="98">
        <f>SUM(D26:D29)</f>
        <v>0</v>
      </c>
      <c r="E25" s="98">
        <f t="shared" si="0"/>
        <v>0</v>
      </c>
      <c r="F25" s="98">
        <f t="shared" ref="F25:G25" si="7">SUM(F26:F29)</f>
        <v>0</v>
      </c>
      <c r="G25" s="98">
        <f t="shared" si="7"/>
        <v>0</v>
      </c>
      <c r="H25" s="98">
        <f t="shared" si="2"/>
        <v>0</v>
      </c>
      <c r="I25" s="98">
        <f t="shared" ref="I25:J25" si="8">SUM(I26:I29)</f>
        <v>0</v>
      </c>
      <c r="J25" s="98">
        <f t="shared" si="8"/>
        <v>0</v>
      </c>
      <c r="K25" s="98">
        <f t="shared" si="4"/>
        <v>0</v>
      </c>
      <c r="L25" s="98">
        <f t="shared" ref="L25:M25" si="9">SUM(L26:L29)</f>
        <v>0</v>
      </c>
      <c r="M25" s="98">
        <f t="shared" si="9"/>
        <v>0</v>
      </c>
      <c r="N25" s="98">
        <f t="shared" si="6"/>
        <v>0</v>
      </c>
      <c r="O25" s="98">
        <f>SUM(O26:O29)</f>
        <v>0</v>
      </c>
      <c r="P25" s="124"/>
    </row>
    <row r="26" spans="1:16" s="46" customFormat="1">
      <c r="A26" s="112" t="s">
        <v>88</v>
      </c>
      <c r="B26" s="47" t="s">
        <v>152</v>
      </c>
      <c r="C26" s="48"/>
      <c r="D26" s="123"/>
      <c r="E26" s="98">
        <f t="shared" si="0"/>
        <v>0</v>
      </c>
      <c r="F26" s="123"/>
      <c r="G26" s="123"/>
      <c r="H26" s="98">
        <f t="shared" si="2"/>
        <v>0</v>
      </c>
      <c r="I26" s="123"/>
      <c r="J26" s="123"/>
      <c r="K26" s="98">
        <f t="shared" si="4"/>
        <v>0</v>
      </c>
      <c r="L26" s="123"/>
      <c r="M26" s="123"/>
      <c r="N26" s="98">
        <f t="shared" si="6"/>
        <v>0</v>
      </c>
      <c r="O26" s="123"/>
      <c r="P26" s="124"/>
    </row>
    <row r="27" spans="1:16" s="46" customFormat="1">
      <c r="A27" s="112" t="s">
        <v>89</v>
      </c>
      <c r="B27" s="47" t="s">
        <v>152</v>
      </c>
      <c r="C27" s="48"/>
      <c r="D27" s="123"/>
      <c r="E27" s="98">
        <f t="shared" si="0"/>
        <v>0</v>
      </c>
      <c r="F27" s="123"/>
      <c r="G27" s="123"/>
      <c r="H27" s="98">
        <f t="shared" si="2"/>
        <v>0</v>
      </c>
      <c r="I27" s="123"/>
      <c r="J27" s="123"/>
      <c r="K27" s="98">
        <f t="shared" si="4"/>
        <v>0</v>
      </c>
      <c r="L27" s="123"/>
      <c r="M27" s="123"/>
      <c r="N27" s="98">
        <f t="shared" si="6"/>
        <v>0</v>
      </c>
      <c r="O27" s="123"/>
      <c r="P27" s="124"/>
    </row>
    <row r="28" spans="1:16" s="46" customFormat="1">
      <c r="A28" s="112" t="s">
        <v>90</v>
      </c>
      <c r="B28" s="47" t="s">
        <v>152</v>
      </c>
      <c r="C28" s="48"/>
      <c r="D28" s="123"/>
      <c r="E28" s="98">
        <f t="shared" si="0"/>
        <v>0</v>
      </c>
      <c r="F28" s="123"/>
      <c r="G28" s="123"/>
      <c r="H28" s="98">
        <f t="shared" si="2"/>
        <v>0</v>
      </c>
      <c r="I28" s="123"/>
      <c r="J28" s="123"/>
      <c r="K28" s="98">
        <f t="shared" si="4"/>
        <v>0</v>
      </c>
      <c r="L28" s="123"/>
      <c r="M28" s="123"/>
      <c r="N28" s="98">
        <f t="shared" si="6"/>
        <v>0</v>
      </c>
      <c r="O28" s="123"/>
      <c r="P28" s="124"/>
    </row>
    <row r="29" spans="1:16" s="46" customFormat="1" ht="21" customHeight="1">
      <c r="A29" s="112" t="s">
        <v>91</v>
      </c>
      <c r="B29" s="47" t="s">
        <v>152</v>
      </c>
      <c r="C29" s="48"/>
      <c r="D29" s="123"/>
      <c r="E29" s="98">
        <f t="shared" si="0"/>
        <v>0</v>
      </c>
      <c r="F29" s="123"/>
      <c r="G29" s="123"/>
      <c r="H29" s="98">
        <f t="shared" si="2"/>
        <v>0</v>
      </c>
      <c r="I29" s="123"/>
      <c r="J29" s="123"/>
      <c r="K29" s="98">
        <f t="shared" si="4"/>
        <v>0</v>
      </c>
      <c r="L29" s="123"/>
      <c r="M29" s="123"/>
      <c r="N29" s="98">
        <f t="shared" si="6"/>
        <v>0</v>
      </c>
      <c r="O29" s="123"/>
      <c r="P29" s="124"/>
    </row>
    <row r="30" spans="1:16" s="46" customFormat="1" ht="21.75" customHeight="1">
      <c r="A30" s="107" t="s">
        <v>382</v>
      </c>
      <c r="B30" s="47" t="s">
        <v>152</v>
      </c>
      <c r="C30" s="48" t="s">
        <v>383</v>
      </c>
      <c r="D30" s="123"/>
      <c r="E30" s="98">
        <f t="shared" si="0"/>
        <v>0</v>
      </c>
      <c r="F30" s="123"/>
      <c r="G30" s="123"/>
      <c r="H30" s="98">
        <f t="shared" si="2"/>
        <v>0</v>
      </c>
      <c r="I30" s="123"/>
      <c r="J30" s="123"/>
      <c r="K30" s="98">
        <f t="shared" si="4"/>
        <v>0</v>
      </c>
      <c r="L30" s="123"/>
      <c r="M30" s="123"/>
      <c r="N30" s="98">
        <f t="shared" si="6"/>
        <v>0</v>
      </c>
      <c r="O30" s="123"/>
      <c r="P30" s="124"/>
    </row>
    <row r="31" spans="1:16" s="46" customFormat="1" ht="22.5">
      <c r="A31" s="109" t="s">
        <v>384</v>
      </c>
      <c r="B31" s="47" t="s">
        <v>152</v>
      </c>
      <c r="C31" s="48" t="s">
        <v>339</v>
      </c>
      <c r="D31" s="98">
        <f>SUM(D32:D35)</f>
        <v>0</v>
      </c>
      <c r="E31" s="98">
        <f t="shared" si="0"/>
        <v>0</v>
      </c>
      <c r="F31" s="98">
        <f t="shared" ref="F31:G31" si="10">SUM(F32:F35)</f>
        <v>0</v>
      </c>
      <c r="G31" s="98">
        <f t="shared" si="10"/>
        <v>0</v>
      </c>
      <c r="H31" s="98">
        <f t="shared" si="2"/>
        <v>0</v>
      </c>
      <c r="I31" s="98">
        <f t="shared" ref="I31:J31" si="11">SUM(I32:I35)</f>
        <v>0</v>
      </c>
      <c r="J31" s="98">
        <f t="shared" si="11"/>
        <v>0</v>
      </c>
      <c r="K31" s="98">
        <f t="shared" si="4"/>
        <v>0</v>
      </c>
      <c r="L31" s="98">
        <f t="shared" ref="L31:M31" si="12">SUM(L32:L35)</f>
        <v>0</v>
      </c>
      <c r="M31" s="98">
        <f t="shared" si="12"/>
        <v>0</v>
      </c>
      <c r="N31" s="98">
        <f t="shared" si="6"/>
        <v>0</v>
      </c>
      <c r="O31" s="98">
        <f>SUM(O32:O35)</f>
        <v>0</v>
      </c>
      <c r="P31" s="124"/>
    </row>
    <row r="32" spans="1:16" s="46" customFormat="1">
      <c r="A32" s="107" t="s">
        <v>62</v>
      </c>
      <c r="B32" s="47" t="s">
        <v>152</v>
      </c>
      <c r="C32" s="48" t="s">
        <v>385</v>
      </c>
      <c r="D32" s="123"/>
      <c r="E32" s="98">
        <f t="shared" si="0"/>
        <v>0</v>
      </c>
      <c r="F32" s="123"/>
      <c r="G32" s="123"/>
      <c r="H32" s="98">
        <f t="shared" si="2"/>
        <v>0</v>
      </c>
      <c r="I32" s="123"/>
      <c r="J32" s="123"/>
      <c r="K32" s="98">
        <f t="shared" si="4"/>
        <v>0</v>
      </c>
      <c r="L32" s="123"/>
      <c r="M32" s="123"/>
      <c r="N32" s="98">
        <f t="shared" si="6"/>
        <v>0</v>
      </c>
      <c r="O32" s="123"/>
      <c r="P32" s="124"/>
    </row>
    <row r="33" spans="1:16" s="46" customFormat="1" ht="21.75" customHeight="1">
      <c r="A33" s="107" t="s">
        <v>70</v>
      </c>
      <c r="B33" s="47" t="s">
        <v>152</v>
      </c>
      <c r="C33" s="48" t="s">
        <v>386</v>
      </c>
      <c r="D33" s="123"/>
      <c r="E33" s="98">
        <f t="shared" si="0"/>
        <v>0</v>
      </c>
      <c r="F33" s="123"/>
      <c r="G33" s="123"/>
      <c r="H33" s="98">
        <f t="shared" si="2"/>
        <v>0</v>
      </c>
      <c r="I33" s="123"/>
      <c r="J33" s="123"/>
      <c r="K33" s="98">
        <f t="shared" si="4"/>
        <v>0</v>
      </c>
      <c r="L33" s="123"/>
      <c r="M33" s="123"/>
      <c r="N33" s="98">
        <f t="shared" si="6"/>
        <v>0</v>
      </c>
      <c r="O33" s="123"/>
      <c r="P33" s="124"/>
    </row>
    <row r="34" spans="1:16" s="46" customFormat="1" ht="21.75" customHeight="1">
      <c r="A34" s="107" t="s">
        <v>387</v>
      </c>
      <c r="B34" s="47" t="s">
        <v>152</v>
      </c>
      <c r="C34" s="48" t="s">
        <v>388</v>
      </c>
      <c r="D34" s="123"/>
      <c r="E34" s="98">
        <f t="shared" si="0"/>
        <v>0</v>
      </c>
      <c r="F34" s="123"/>
      <c r="G34" s="123"/>
      <c r="H34" s="98">
        <f t="shared" si="2"/>
        <v>0</v>
      </c>
      <c r="I34" s="123"/>
      <c r="J34" s="123"/>
      <c r="K34" s="98">
        <f t="shared" si="4"/>
        <v>0</v>
      </c>
      <c r="L34" s="123"/>
      <c r="M34" s="123"/>
      <c r="N34" s="98">
        <f t="shared" si="6"/>
        <v>0</v>
      </c>
      <c r="O34" s="123"/>
      <c r="P34" s="124"/>
    </row>
    <row r="35" spans="1:16" s="46" customFormat="1" ht="22.5">
      <c r="A35" s="107" t="s">
        <v>389</v>
      </c>
      <c r="B35" s="47" t="s">
        <v>152</v>
      </c>
      <c r="C35" s="48" t="s">
        <v>390</v>
      </c>
      <c r="D35" s="123"/>
      <c r="E35" s="98">
        <f t="shared" si="0"/>
        <v>0</v>
      </c>
      <c r="F35" s="123"/>
      <c r="G35" s="123"/>
      <c r="H35" s="98">
        <f t="shared" si="2"/>
        <v>0</v>
      </c>
      <c r="I35" s="123"/>
      <c r="J35" s="123"/>
      <c r="K35" s="98">
        <f t="shared" si="4"/>
        <v>0</v>
      </c>
      <c r="L35" s="123"/>
      <c r="M35" s="123"/>
      <c r="N35" s="98">
        <f t="shared" si="6"/>
        <v>0</v>
      </c>
      <c r="O35" s="123"/>
      <c r="P35" s="124"/>
    </row>
    <row r="36" spans="1:16" s="46" customFormat="1">
      <c r="A36" s="109" t="s">
        <v>30</v>
      </c>
      <c r="B36" s="47" t="s">
        <v>152</v>
      </c>
      <c r="C36" s="48" t="s">
        <v>341</v>
      </c>
      <c r="D36" s="98">
        <f>SUM(D37:D39)</f>
        <v>0</v>
      </c>
      <c r="E36" s="98">
        <f t="shared" si="0"/>
        <v>0</v>
      </c>
      <c r="F36" s="98">
        <f t="shared" ref="F36:G36" si="13">SUM(F37:F39)</f>
        <v>0</v>
      </c>
      <c r="G36" s="98">
        <f t="shared" si="13"/>
        <v>0</v>
      </c>
      <c r="H36" s="98">
        <f t="shared" si="2"/>
        <v>0</v>
      </c>
      <c r="I36" s="98">
        <f t="shared" ref="I36:J36" si="14">SUM(I37:I39)</f>
        <v>0</v>
      </c>
      <c r="J36" s="98">
        <f t="shared" si="14"/>
        <v>0</v>
      </c>
      <c r="K36" s="98">
        <f t="shared" si="4"/>
        <v>0</v>
      </c>
      <c r="L36" s="98">
        <f t="shared" ref="L36:M36" si="15">SUM(L37:L39)</f>
        <v>0</v>
      </c>
      <c r="M36" s="98">
        <f t="shared" si="15"/>
        <v>0</v>
      </c>
      <c r="N36" s="98">
        <f t="shared" si="6"/>
        <v>0</v>
      </c>
      <c r="O36" s="98">
        <f>SUM(O37:O39)</f>
        <v>0</v>
      </c>
      <c r="P36" s="124"/>
    </row>
    <row r="37" spans="1:16" s="46" customFormat="1">
      <c r="A37" s="112" t="s">
        <v>391</v>
      </c>
      <c r="B37" s="47" t="s">
        <v>152</v>
      </c>
      <c r="C37" s="48"/>
      <c r="D37" s="123"/>
      <c r="E37" s="98">
        <f t="shared" si="0"/>
        <v>0</v>
      </c>
      <c r="F37" s="123"/>
      <c r="G37" s="123"/>
      <c r="H37" s="98">
        <f t="shared" si="2"/>
        <v>0</v>
      </c>
      <c r="I37" s="123"/>
      <c r="J37" s="123"/>
      <c r="K37" s="98">
        <f t="shared" si="4"/>
        <v>0</v>
      </c>
      <c r="L37" s="123"/>
      <c r="M37" s="123"/>
      <c r="N37" s="98">
        <f t="shared" si="6"/>
        <v>0</v>
      </c>
      <c r="O37" s="123"/>
      <c r="P37" s="124"/>
    </row>
    <row r="38" spans="1:16" s="46" customFormat="1">
      <c r="A38" s="112" t="s">
        <v>392</v>
      </c>
      <c r="B38" s="47" t="s">
        <v>152</v>
      </c>
      <c r="C38" s="48"/>
      <c r="D38" s="123"/>
      <c r="E38" s="98">
        <f t="shared" si="0"/>
        <v>0</v>
      </c>
      <c r="F38" s="123"/>
      <c r="G38" s="123"/>
      <c r="H38" s="98">
        <f t="shared" si="2"/>
        <v>0</v>
      </c>
      <c r="I38" s="123"/>
      <c r="J38" s="123"/>
      <c r="K38" s="98">
        <f t="shared" si="4"/>
        <v>0</v>
      </c>
      <c r="L38" s="123"/>
      <c r="M38" s="123"/>
      <c r="N38" s="98">
        <f t="shared" si="6"/>
        <v>0</v>
      </c>
      <c r="O38" s="123"/>
      <c r="P38" s="124"/>
    </row>
    <row r="39" spans="1:16" s="46" customFormat="1" ht="20.25" customHeight="1">
      <c r="A39" s="112" t="s">
        <v>393</v>
      </c>
      <c r="B39" s="47" t="s">
        <v>152</v>
      </c>
      <c r="C39" s="48"/>
      <c r="D39" s="123"/>
      <c r="E39" s="98">
        <f t="shared" si="0"/>
        <v>0</v>
      </c>
      <c r="F39" s="123"/>
      <c r="G39" s="123"/>
      <c r="H39" s="98">
        <f t="shared" si="2"/>
        <v>0</v>
      </c>
      <c r="I39" s="123"/>
      <c r="J39" s="123"/>
      <c r="K39" s="98">
        <f t="shared" si="4"/>
        <v>0</v>
      </c>
      <c r="L39" s="123"/>
      <c r="M39" s="123"/>
      <c r="N39" s="98">
        <f t="shared" si="6"/>
        <v>0</v>
      </c>
      <c r="O39" s="123"/>
      <c r="P39" s="124"/>
    </row>
    <row r="40" spans="1:16" s="46" customFormat="1" ht="33.75">
      <c r="A40" s="113" t="s">
        <v>394</v>
      </c>
      <c r="B40" s="47" t="s">
        <v>142</v>
      </c>
      <c r="C40" s="48"/>
      <c r="D40" s="123"/>
      <c r="E40" s="98">
        <f t="shared" si="0"/>
        <v>0</v>
      </c>
      <c r="F40" s="123"/>
      <c r="G40" s="123"/>
      <c r="H40" s="98">
        <f t="shared" si="2"/>
        <v>0</v>
      </c>
      <c r="I40" s="123"/>
      <c r="J40" s="123"/>
      <c r="K40" s="98">
        <f t="shared" si="4"/>
        <v>0</v>
      </c>
      <c r="L40" s="123"/>
      <c r="M40" s="123"/>
      <c r="N40" s="98">
        <f t="shared" si="6"/>
        <v>0</v>
      </c>
      <c r="O40" s="123"/>
      <c r="P40" s="124"/>
    </row>
    <row r="41" spans="1:16" s="46" customFormat="1">
      <c r="A41" s="112" t="s">
        <v>391</v>
      </c>
      <c r="B41" s="47" t="s">
        <v>142</v>
      </c>
      <c r="C41" s="48"/>
      <c r="D41" s="123"/>
      <c r="E41" s="98">
        <f t="shared" si="0"/>
        <v>0</v>
      </c>
      <c r="F41" s="123"/>
      <c r="G41" s="123"/>
      <c r="H41" s="98">
        <f t="shared" si="2"/>
        <v>0</v>
      </c>
      <c r="I41" s="123"/>
      <c r="J41" s="123"/>
      <c r="K41" s="98">
        <f t="shared" si="4"/>
        <v>0</v>
      </c>
      <c r="L41" s="123"/>
      <c r="M41" s="123"/>
      <c r="N41" s="98">
        <f t="shared" si="6"/>
        <v>0</v>
      </c>
      <c r="O41" s="123"/>
      <c r="P41" s="124"/>
    </row>
    <row r="42" spans="1:16" s="46" customFormat="1">
      <c r="A42" s="112" t="s">
        <v>392</v>
      </c>
      <c r="B42" s="47" t="s">
        <v>142</v>
      </c>
      <c r="C42" s="48"/>
      <c r="D42" s="123"/>
      <c r="E42" s="98">
        <f t="shared" si="0"/>
        <v>0</v>
      </c>
      <c r="F42" s="123"/>
      <c r="G42" s="123"/>
      <c r="H42" s="98">
        <f t="shared" si="2"/>
        <v>0</v>
      </c>
      <c r="I42" s="123"/>
      <c r="J42" s="123"/>
      <c r="K42" s="98">
        <f t="shared" si="4"/>
        <v>0</v>
      </c>
      <c r="L42" s="123"/>
      <c r="M42" s="123"/>
      <c r="N42" s="98">
        <f t="shared" si="6"/>
        <v>0</v>
      </c>
      <c r="O42" s="123"/>
      <c r="P42" s="124"/>
    </row>
    <row r="43" spans="1:16" s="46" customFormat="1" ht="70.5" customHeight="1">
      <c r="A43" s="112" t="s">
        <v>393</v>
      </c>
      <c r="B43" s="47" t="s">
        <v>142</v>
      </c>
      <c r="C43" s="48"/>
      <c r="D43" s="123"/>
      <c r="E43" s="98">
        <f t="shared" si="0"/>
        <v>0</v>
      </c>
      <c r="F43" s="123"/>
      <c r="G43" s="123"/>
      <c r="H43" s="98">
        <f t="shared" si="2"/>
        <v>0</v>
      </c>
      <c r="I43" s="123"/>
      <c r="J43" s="123"/>
      <c r="K43" s="98">
        <f t="shared" si="4"/>
        <v>0</v>
      </c>
      <c r="L43" s="123"/>
      <c r="M43" s="123"/>
      <c r="N43" s="98">
        <f t="shared" si="6"/>
        <v>0</v>
      </c>
      <c r="O43" s="123"/>
      <c r="P43" s="124"/>
    </row>
    <row r="44" spans="1:16" s="46" customFormat="1" ht="67.5">
      <c r="A44" s="109" t="s">
        <v>395</v>
      </c>
      <c r="B44" s="47" t="s">
        <v>152</v>
      </c>
      <c r="C44" s="48" t="s">
        <v>396</v>
      </c>
      <c r="D44" s="123"/>
      <c r="E44" s="98">
        <f t="shared" si="0"/>
        <v>0</v>
      </c>
      <c r="F44" s="123"/>
      <c r="G44" s="123"/>
      <c r="H44" s="98">
        <f t="shared" si="2"/>
        <v>0</v>
      </c>
      <c r="I44" s="123"/>
      <c r="J44" s="123"/>
      <c r="K44" s="98">
        <f t="shared" si="4"/>
        <v>0</v>
      </c>
      <c r="L44" s="123"/>
      <c r="M44" s="123"/>
      <c r="N44" s="98">
        <f t="shared" si="6"/>
        <v>0</v>
      </c>
      <c r="O44" s="123"/>
      <c r="P44" s="124"/>
    </row>
    <row r="45" spans="1:16" s="46" customFormat="1">
      <c r="A45" s="109" t="s">
        <v>208</v>
      </c>
      <c r="B45" s="47" t="s">
        <v>152</v>
      </c>
      <c r="C45" s="48" t="s">
        <v>397</v>
      </c>
      <c r="D45" s="123"/>
      <c r="E45" s="98">
        <f t="shared" si="0"/>
        <v>0</v>
      </c>
      <c r="F45" s="123"/>
      <c r="G45" s="123"/>
      <c r="H45" s="98">
        <f t="shared" si="2"/>
        <v>0</v>
      </c>
      <c r="I45" s="123"/>
      <c r="J45" s="123"/>
      <c r="K45" s="98">
        <f t="shared" si="4"/>
        <v>0</v>
      </c>
      <c r="L45" s="123"/>
      <c r="M45" s="123"/>
      <c r="N45" s="98">
        <f t="shared" si="6"/>
        <v>0</v>
      </c>
      <c r="O45" s="123"/>
      <c r="P45" s="124"/>
    </row>
    <row r="46" spans="1:16" s="46" customFormat="1" ht="22.5">
      <c r="A46" s="109" t="s">
        <v>398</v>
      </c>
      <c r="B46" s="47" t="s">
        <v>152</v>
      </c>
      <c r="C46" s="48" t="s">
        <v>399</v>
      </c>
      <c r="D46" s="98">
        <f>SUM(D47:D48)</f>
        <v>0</v>
      </c>
      <c r="E46" s="98">
        <f t="shared" si="0"/>
        <v>0</v>
      </c>
      <c r="F46" s="98">
        <f t="shared" ref="F46:G46" si="16">SUM(F47:F48)</f>
        <v>0</v>
      </c>
      <c r="G46" s="98">
        <f t="shared" si="16"/>
        <v>0</v>
      </c>
      <c r="H46" s="98">
        <f t="shared" si="2"/>
        <v>0</v>
      </c>
      <c r="I46" s="98">
        <f t="shared" ref="I46:J46" si="17">SUM(I47:I48)</f>
        <v>0</v>
      </c>
      <c r="J46" s="98">
        <f t="shared" si="17"/>
        <v>0</v>
      </c>
      <c r="K46" s="98">
        <f t="shared" si="4"/>
        <v>0</v>
      </c>
      <c r="L46" s="98">
        <f t="shared" ref="L46:M46" si="18">SUM(L47:L48)</f>
        <v>0</v>
      </c>
      <c r="M46" s="98">
        <f t="shared" si="18"/>
        <v>0</v>
      </c>
      <c r="N46" s="98">
        <f t="shared" si="6"/>
        <v>0</v>
      </c>
      <c r="O46" s="98">
        <f>SUM(O47:O48)</f>
        <v>0</v>
      </c>
      <c r="P46" s="124"/>
    </row>
    <row r="47" spans="1:16" s="46" customFormat="1">
      <c r="A47" s="113" t="s">
        <v>400</v>
      </c>
      <c r="B47" s="47" t="s">
        <v>152</v>
      </c>
      <c r="C47" s="48" t="s">
        <v>401</v>
      </c>
      <c r="D47" s="123"/>
      <c r="E47" s="98">
        <f t="shared" si="0"/>
        <v>0</v>
      </c>
      <c r="F47" s="123"/>
      <c r="G47" s="123"/>
      <c r="H47" s="98">
        <f t="shared" si="2"/>
        <v>0</v>
      </c>
      <c r="I47" s="123"/>
      <c r="J47" s="123"/>
      <c r="K47" s="98">
        <f t="shared" si="4"/>
        <v>0</v>
      </c>
      <c r="L47" s="123"/>
      <c r="M47" s="123"/>
      <c r="N47" s="98">
        <f t="shared" si="6"/>
        <v>0</v>
      </c>
      <c r="O47" s="123"/>
      <c r="P47" s="124"/>
    </row>
    <row r="48" spans="1:16" s="46" customFormat="1" ht="22.5" customHeight="1">
      <c r="A48" s="113" t="s">
        <v>402</v>
      </c>
      <c r="B48" s="47" t="s">
        <v>152</v>
      </c>
      <c r="C48" s="48" t="s">
        <v>403</v>
      </c>
      <c r="D48" s="123"/>
      <c r="E48" s="98">
        <f t="shared" si="0"/>
        <v>0</v>
      </c>
      <c r="F48" s="123"/>
      <c r="G48" s="123"/>
      <c r="H48" s="98">
        <f t="shared" si="2"/>
        <v>0</v>
      </c>
      <c r="I48" s="123"/>
      <c r="J48" s="123"/>
      <c r="K48" s="98">
        <f t="shared" si="4"/>
        <v>0</v>
      </c>
      <c r="L48" s="123"/>
      <c r="M48" s="123"/>
      <c r="N48" s="98">
        <f t="shared" si="6"/>
        <v>0</v>
      </c>
      <c r="O48" s="123"/>
      <c r="P48" s="124"/>
    </row>
    <row r="49" spans="1:16" s="46" customFormat="1" ht="21.75" customHeight="1">
      <c r="A49" s="109" t="s">
        <v>404</v>
      </c>
      <c r="B49" s="47" t="s">
        <v>152</v>
      </c>
      <c r="C49" s="48" t="s">
        <v>405</v>
      </c>
      <c r="D49" s="123"/>
      <c r="E49" s="98">
        <f t="shared" si="0"/>
        <v>0</v>
      </c>
      <c r="F49" s="123"/>
      <c r="G49" s="123"/>
      <c r="H49" s="98">
        <f t="shared" si="2"/>
        <v>0</v>
      </c>
      <c r="I49" s="123"/>
      <c r="J49" s="123"/>
      <c r="K49" s="98">
        <f t="shared" si="4"/>
        <v>0</v>
      </c>
      <c r="L49" s="123"/>
      <c r="M49" s="123"/>
      <c r="N49" s="98">
        <f t="shared" si="6"/>
        <v>0</v>
      </c>
      <c r="O49" s="123"/>
      <c r="P49" s="124"/>
    </row>
    <row r="50" spans="1:16" s="46" customFormat="1" ht="33.75">
      <c r="A50" s="109" t="s">
        <v>406</v>
      </c>
      <c r="B50" s="47" t="s">
        <v>152</v>
      </c>
      <c r="C50" s="48" t="s">
        <v>407</v>
      </c>
      <c r="D50" s="123"/>
      <c r="E50" s="98">
        <f t="shared" si="0"/>
        <v>0</v>
      </c>
      <c r="F50" s="123"/>
      <c r="G50" s="123"/>
      <c r="H50" s="98">
        <f t="shared" si="2"/>
        <v>0</v>
      </c>
      <c r="I50" s="123"/>
      <c r="J50" s="123"/>
      <c r="K50" s="98">
        <f t="shared" si="4"/>
        <v>0</v>
      </c>
      <c r="L50" s="123"/>
      <c r="M50" s="123"/>
      <c r="N50" s="98">
        <f t="shared" si="6"/>
        <v>0</v>
      </c>
      <c r="O50" s="123"/>
      <c r="P50" s="124"/>
    </row>
    <row r="51" spans="1:16" s="46" customFormat="1" ht="22.5" customHeight="1">
      <c r="A51" s="109" t="s">
        <v>231</v>
      </c>
      <c r="B51" s="47" t="s">
        <v>152</v>
      </c>
      <c r="C51" s="48" t="s">
        <v>408</v>
      </c>
      <c r="D51" s="123"/>
      <c r="E51" s="98">
        <f t="shared" si="0"/>
        <v>0</v>
      </c>
      <c r="F51" s="123"/>
      <c r="G51" s="123"/>
      <c r="H51" s="98">
        <f t="shared" si="2"/>
        <v>0</v>
      </c>
      <c r="I51" s="123"/>
      <c r="J51" s="123"/>
      <c r="K51" s="98">
        <f t="shared" si="4"/>
        <v>0</v>
      </c>
      <c r="L51" s="123"/>
      <c r="M51" s="123"/>
      <c r="N51" s="98">
        <f t="shared" si="6"/>
        <v>0</v>
      </c>
      <c r="O51" s="123"/>
      <c r="P51" s="124"/>
    </row>
    <row r="52" spans="1:16" s="46" customFormat="1" ht="33.75">
      <c r="A52" s="59" t="s">
        <v>409</v>
      </c>
      <c r="B52" s="47" t="s">
        <v>152</v>
      </c>
      <c r="C52" s="48" t="s">
        <v>410</v>
      </c>
      <c r="D52" s="98">
        <f>SUM(D53:D57)</f>
        <v>0</v>
      </c>
      <c r="E52" s="98">
        <f t="shared" si="0"/>
        <v>0</v>
      </c>
      <c r="F52" s="98">
        <f t="shared" ref="F52:G52" si="19">SUM(F53:F57)</f>
        <v>0</v>
      </c>
      <c r="G52" s="98">
        <f t="shared" si="19"/>
        <v>0</v>
      </c>
      <c r="H52" s="98">
        <f t="shared" si="2"/>
        <v>0</v>
      </c>
      <c r="I52" s="98">
        <f t="shared" ref="I52:J52" si="20">SUM(I53:I57)</f>
        <v>0</v>
      </c>
      <c r="J52" s="98">
        <f t="shared" si="20"/>
        <v>0</v>
      </c>
      <c r="K52" s="98">
        <f t="shared" si="4"/>
        <v>0</v>
      </c>
      <c r="L52" s="98">
        <f t="shared" ref="L52:M52" si="21">SUM(L53:L57)</f>
        <v>0</v>
      </c>
      <c r="M52" s="98">
        <f t="shared" si="21"/>
        <v>0</v>
      </c>
      <c r="N52" s="98">
        <f t="shared" si="6"/>
        <v>0</v>
      </c>
      <c r="O52" s="98">
        <f>SUM(O53:O57)</f>
        <v>0</v>
      </c>
      <c r="P52" s="124"/>
    </row>
    <row r="53" spans="1:16" s="46" customFormat="1">
      <c r="A53" s="109" t="s">
        <v>411</v>
      </c>
      <c r="B53" s="47" t="s">
        <v>152</v>
      </c>
      <c r="C53" s="48" t="s">
        <v>412</v>
      </c>
      <c r="D53" s="123"/>
      <c r="E53" s="98">
        <f t="shared" si="0"/>
        <v>0</v>
      </c>
      <c r="F53" s="123"/>
      <c r="G53" s="123"/>
      <c r="H53" s="98">
        <f t="shared" si="2"/>
        <v>0</v>
      </c>
      <c r="I53" s="123"/>
      <c r="J53" s="123"/>
      <c r="K53" s="98">
        <f t="shared" si="4"/>
        <v>0</v>
      </c>
      <c r="L53" s="123"/>
      <c r="M53" s="123"/>
      <c r="N53" s="98">
        <f t="shared" si="6"/>
        <v>0</v>
      </c>
      <c r="O53" s="123"/>
      <c r="P53" s="124"/>
    </row>
    <row r="54" spans="1:16" s="46" customFormat="1">
      <c r="A54" s="109" t="s">
        <v>413</v>
      </c>
      <c r="B54" s="47" t="s">
        <v>152</v>
      </c>
      <c r="C54" s="48" t="s">
        <v>414</v>
      </c>
      <c r="D54" s="123"/>
      <c r="E54" s="98">
        <f t="shared" si="0"/>
        <v>0</v>
      </c>
      <c r="F54" s="123"/>
      <c r="G54" s="123"/>
      <c r="H54" s="98">
        <f t="shared" si="2"/>
        <v>0</v>
      </c>
      <c r="I54" s="123"/>
      <c r="J54" s="123"/>
      <c r="K54" s="98">
        <f t="shared" si="4"/>
        <v>0</v>
      </c>
      <c r="L54" s="123"/>
      <c r="M54" s="123"/>
      <c r="N54" s="98">
        <f t="shared" si="6"/>
        <v>0</v>
      </c>
      <c r="O54" s="123"/>
      <c r="P54" s="124"/>
    </row>
    <row r="55" spans="1:16" s="46" customFormat="1">
      <c r="A55" s="109" t="s">
        <v>415</v>
      </c>
      <c r="B55" s="47" t="s">
        <v>152</v>
      </c>
      <c r="C55" s="48" t="s">
        <v>416</v>
      </c>
      <c r="D55" s="123"/>
      <c r="E55" s="98">
        <f t="shared" si="0"/>
        <v>0</v>
      </c>
      <c r="F55" s="123"/>
      <c r="G55" s="123"/>
      <c r="H55" s="98">
        <f t="shared" si="2"/>
        <v>0</v>
      </c>
      <c r="I55" s="123"/>
      <c r="J55" s="123"/>
      <c r="K55" s="98">
        <f t="shared" si="4"/>
        <v>0</v>
      </c>
      <c r="L55" s="123"/>
      <c r="M55" s="123"/>
      <c r="N55" s="98">
        <f t="shared" si="6"/>
        <v>0</v>
      </c>
      <c r="O55" s="123"/>
      <c r="P55" s="124"/>
    </row>
    <row r="56" spans="1:16" s="46" customFormat="1">
      <c r="A56" s="109" t="s">
        <v>417</v>
      </c>
      <c r="B56" s="47" t="s">
        <v>152</v>
      </c>
      <c r="C56" s="48" t="s">
        <v>418</v>
      </c>
      <c r="D56" s="123"/>
      <c r="E56" s="98">
        <f t="shared" si="0"/>
        <v>0</v>
      </c>
      <c r="F56" s="123"/>
      <c r="G56" s="123"/>
      <c r="H56" s="98">
        <f t="shared" si="2"/>
        <v>0</v>
      </c>
      <c r="I56" s="123"/>
      <c r="J56" s="123"/>
      <c r="K56" s="98">
        <f t="shared" si="4"/>
        <v>0</v>
      </c>
      <c r="L56" s="123"/>
      <c r="M56" s="123"/>
      <c r="N56" s="98">
        <f t="shared" si="6"/>
        <v>0</v>
      </c>
      <c r="O56" s="123"/>
      <c r="P56" s="124"/>
    </row>
    <row r="57" spans="1:16" s="46" customFormat="1">
      <c r="A57" s="109" t="s">
        <v>419</v>
      </c>
      <c r="B57" s="47" t="s">
        <v>152</v>
      </c>
      <c r="C57" s="48" t="s">
        <v>420</v>
      </c>
      <c r="D57" s="123"/>
      <c r="E57" s="98">
        <f t="shared" si="0"/>
        <v>0</v>
      </c>
      <c r="F57" s="123"/>
      <c r="G57" s="123"/>
      <c r="H57" s="98">
        <f t="shared" si="2"/>
        <v>0</v>
      </c>
      <c r="I57" s="123"/>
      <c r="J57" s="123"/>
      <c r="K57" s="98">
        <f t="shared" si="4"/>
        <v>0</v>
      </c>
      <c r="L57" s="123"/>
      <c r="M57" s="123"/>
      <c r="N57" s="98">
        <f t="shared" si="6"/>
        <v>0</v>
      </c>
      <c r="O57" s="123"/>
      <c r="P57" s="124"/>
    </row>
    <row r="58" spans="1:16" s="40" customFormat="1">
      <c r="A58" s="59" t="s">
        <v>421</v>
      </c>
      <c r="B58" s="47" t="s">
        <v>152</v>
      </c>
      <c r="C58" s="48" t="s">
        <v>422</v>
      </c>
      <c r="D58" s="123"/>
      <c r="E58" s="98">
        <f t="shared" si="0"/>
        <v>0</v>
      </c>
      <c r="F58" s="123"/>
      <c r="G58" s="123"/>
      <c r="H58" s="98">
        <f t="shared" si="2"/>
        <v>0</v>
      </c>
      <c r="I58" s="123"/>
      <c r="J58" s="123"/>
      <c r="K58" s="98">
        <f t="shared" si="4"/>
        <v>0</v>
      </c>
      <c r="L58" s="123"/>
      <c r="M58" s="123"/>
      <c r="N58" s="98">
        <f t="shared" si="6"/>
        <v>0</v>
      </c>
      <c r="O58" s="123"/>
      <c r="P58" s="124"/>
    </row>
    <row r="59" spans="1:16" s="46" customFormat="1">
      <c r="A59" s="899" t="s">
        <v>423</v>
      </c>
      <c r="B59" s="899"/>
      <c r="C59" s="899"/>
      <c r="D59" s="899"/>
      <c r="E59" s="899"/>
      <c r="F59" s="899"/>
      <c r="G59" s="899"/>
      <c r="H59" s="899"/>
      <c r="I59" s="899"/>
      <c r="J59" s="899"/>
      <c r="K59" s="899"/>
      <c r="L59" s="899"/>
      <c r="M59" s="899"/>
      <c r="N59" s="899"/>
      <c r="O59" s="899"/>
      <c r="P59" s="899"/>
    </row>
    <row r="60" spans="1:16" s="46" customFormat="1">
      <c r="A60" s="59" t="s">
        <v>424</v>
      </c>
      <c r="B60" s="47" t="s">
        <v>152</v>
      </c>
      <c r="C60" s="48" t="s">
        <v>425</v>
      </c>
      <c r="D60" s="123"/>
      <c r="E60" s="98">
        <f t="shared" ref="E60:E68" si="22">H60+I60</f>
        <v>0</v>
      </c>
      <c r="F60" s="123"/>
      <c r="G60" s="123"/>
      <c r="H60" s="98">
        <f t="shared" si="2"/>
        <v>0</v>
      </c>
      <c r="I60" s="123"/>
      <c r="J60" s="123"/>
      <c r="K60" s="98">
        <f t="shared" si="4"/>
        <v>0</v>
      </c>
      <c r="L60" s="123"/>
      <c r="M60" s="123"/>
      <c r="N60" s="98">
        <f t="shared" ref="N60:N68" si="23">L60+M60</f>
        <v>0</v>
      </c>
      <c r="O60" s="123"/>
      <c r="P60" s="124"/>
    </row>
    <row r="61" spans="1:16" s="46" customFormat="1" ht="33.75" customHeight="1">
      <c r="A61" s="59" t="s">
        <v>426</v>
      </c>
      <c r="B61" s="47" t="s">
        <v>152</v>
      </c>
      <c r="C61" s="48" t="s">
        <v>427</v>
      </c>
      <c r="D61" s="123"/>
      <c r="E61" s="98">
        <f t="shared" si="22"/>
        <v>0</v>
      </c>
      <c r="F61" s="123"/>
      <c r="G61" s="123"/>
      <c r="H61" s="98">
        <f t="shared" si="2"/>
        <v>0</v>
      </c>
      <c r="I61" s="123"/>
      <c r="J61" s="123"/>
      <c r="K61" s="98">
        <f t="shared" si="4"/>
        <v>0</v>
      </c>
      <c r="L61" s="123"/>
      <c r="M61" s="123"/>
      <c r="N61" s="98">
        <f t="shared" si="23"/>
        <v>0</v>
      </c>
      <c r="O61" s="123"/>
      <c r="P61" s="124"/>
    </row>
    <row r="62" spans="1:16" s="46" customFormat="1" ht="46.9" customHeight="1">
      <c r="A62" s="59" t="s">
        <v>428</v>
      </c>
      <c r="B62" s="47" t="s">
        <v>152</v>
      </c>
      <c r="C62" s="48" t="s">
        <v>429</v>
      </c>
      <c r="D62" s="123"/>
      <c r="E62" s="98">
        <f t="shared" si="22"/>
        <v>0</v>
      </c>
      <c r="F62" s="123"/>
      <c r="G62" s="123"/>
      <c r="H62" s="98">
        <f t="shared" si="2"/>
        <v>0</v>
      </c>
      <c r="I62" s="123"/>
      <c r="J62" s="123"/>
      <c r="K62" s="98">
        <f t="shared" si="4"/>
        <v>0</v>
      </c>
      <c r="L62" s="123"/>
      <c r="M62" s="123"/>
      <c r="N62" s="98">
        <f t="shared" si="23"/>
        <v>0</v>
      </c>
      <c r="O62" s="123"/>
      <c r="P62" s="124"/>
    </row>
    <row r="63" spans="1:16" s="46" customFormat="1" ht="37.9" customHeight="1">
      <c r="A63" s="59" t="s">
        <v>430</v>
      </c>
      <c r="B63" s="47" t="s">
        <v>152</v>
      </c>
      <c r="C63" s="48" t="s">
        <v>431</v>
      </c>
      <c r="D63" s="98">
        <f>SUM(D64:D67)</f>
        <v>0</v>
      </c>
      <c r="E63" s="98">
        <f t="shared" si="22"/>
        <v>0</v>
      </c>
      <c r="F63" s="98">
        <f t="shared" ref="F63:G63" si="24">SUM(F64:F67)</f>
        <v>0</v>
      </c>
      <c r="G63" s="98">
        <f t="shared" si="24"/>
        <v>0</v>
      </c>
      <c r="H63" s="98">
        <f t="shared" si="2"/>
        <v>0</v>
      </c>
      <c r="I63" s="98">
        <f t="shared" ref="I63:J63" si="25">SUM(I64:I67)</f>
        <v>0</v>
      </c>
      <c r="J63" s="98">
        <f t="shared" si="25"/>
        <v>0</v>
      </c>
      <c r="K63" s="98">
        <f t="shared" si="4"/>
        <v>0</v>
      </c>
      <c r="L63" s="98">
        <f t="shared" ref="L63:M63" si="26">SUM(L64:L67)</f>
        <v>0</v>
      </c>
      <c r="M63" s="98">
        <f t="shared" si="26"/>
        <v>0</v>
      </c>
      <c r="N63" s="98">
        <f t="shared" si="23"/>
        <v>0</v>
      </c>
      <c r="O63" s="98">
        <f>SUM(O64:O67)</f>
        <v>0</v>
      </c>
      <c r="P63" s="124"/>
    </row>
    <row r="64" spans="1:16" s="46" customFormat="1" ht="13.5" customHeight="1">
      <c r="A64" s="107" t="s">
        <v>432</v>
      </c>
      <c r="B64" s="47" t="s">
        <v>152</v>
      </c>
      <c r="C64" s="48"/>
      <c r="D64" s="123"/>
      <c r="E64" s="98">
        <f t="shared" si="22"/>
        <v>0</v>
      </c>
      <c r="F64" s="123"/>
      <c r="G64" s="123"/>
      <c r="H64" s="98">
        <f t="shared" si="2"/>
        <v>0</v>
      </c>
      <c r="I64" s="123"/>
      <c r="J64" s="123"/>
      <c r="K64" s="98">
        <f t="shared" si="4"/>
        <v>0</v>
      </c>
      <c r="L64" s="123"/>
      <c r="M64" s="123"/>
      <c r="N64" s="98">
        <f t="shared" si="23"/>
        <v>0</v>
      </c>
      <c r="O64" s="123"/>
      <c r="P64" s="124"/>
    </row>
    <row r="65" spans="1:16" s="46" customFormat="1" ht="21.75" customHeight="1">
      <c r="A65" s="107" t="s">
        <v>433</v>
      </c>
      <c r="B65" s="47" t="s">
        <v>152</v>
      </c>
      <c r="C65" s="48"/>
      <c r="D65" s="123"/>
      <c r="E65" s="98">
        <f t="shared" si="22"/>
        <v>0</v>
      </c>
      <c r="F65" s="123"/>
      <c r="G65" s="123"/>
      <c r="H65" s="98">
        <f t="shared" si="2"/>
        <v>0</v>
      </c>
      <c r="I65" s="123"/>
      <c r="J65" s="123"/>
      <c r="K65" s="98">
        <f t="shared" si="4"/>
        <v>0</v>
      </c>
      <c r="L65" s="123"/>
      <c r="M65" s="123"/>
      <c r="N65" s="98">
        <f t="shared" si="23"/>
        <v>0</v>
      </c>
      <c r="O65" s="123"/>
      <c r="P65" s="124"/>
    </row>
    <row r="66" spans="1:16" s="46" customFormat="1" ht="11.25" customHeight="1">
      <c r="A66" s="107" t="s">
        <v>434</v>
      </c>
      <c r="B66" s="47" t="s">
        <v>152</v>
      </c>
      <c r="C66" s="48"/>
      <c r="D66" s="123"/>
      <c r="E66" s="98">
        <f t="shared" si="22"/>
        <v>0</v>
      </c>
      <c r="F66" s="123"/>
      <c r="G66" s="123"/>
      <c r="H66" s="98">
        <f t="shared" si="2"/>
        <v>0</v>
      </c>
      <c r="I66" s="123"/>
      <c r="J66" s="123"/>
      <c r="K66" s="98">
        <f t="shared" si="4"/>
        <v>0</v>
      </c>
      <c r="L66" s="123"/>
      <c r="M66" s="123"/>
      <c r="N66" s="98">
        <f t="shared" si="23"/>
        <v>0</v>
      </c>
      <c r="O66" s="123"/>
      <c r="P66" s="124"/>
    </row>
    <row r="67" spans="1:16" s="46" customFormat="1">
      <c r="A67" s="107" t="s">
        <v>435</v>
      </c>
      <c r="B67" s="47" t="s">
        <v>152</v>
      </c>
      <c r="C67" s="48"/>
      <c r="D67" s="123"/>
      <c r="E67" s="98">
        <f t="shared" si="22"/>
        <v>0</v>
      </c>
      <c r="F67" s="123"/>
      <c r="G67" s="123"/>
      <c r="H67" s="98">
        <f t="shared" si="2"/>
        <v>0</v>
      </c>
      <c r="I67" s="123"/>
      <c r="J67" s="123"/>
      <c r="K67" s="98">
        <f t="shared" si="4"/>
        <v>0</v>
      </c>
      <c r="L67" s="123"/>
      <c r="M67" s="123"/>
      <c r="N67" s="98">
        <f t="shared" si="23"/>
        <v>0</v>
      </c>
      <c r="O67" s="123"/>
      <c r="P67" s="124"/>
    </row>
    <row r="68" spans="1:16" ht="33.75">
      <c r="A68" s="107" t="s">
        <v>436</v>
      </c>
      <c r="B68" s="47" t="s">
        <v>152</v>
      </c>
      <c r="C68" s="48" t="s">
        <v>437</v>
      </c>
      <c r="D68" s="123"/>
      <c r="E68" s="98">
        <f t="shared" si="22"/>
        <v>0</v>
      </c>
      <c r="F68" s="123"/>
      <c r="G68" s="123"/>
      <c r="H68" s="98">
        <f t="shared" si="2"/>
        <v>0</v>
      </c>
      <c r="I68" s="123"/>
      <c r="J68" s="123"/>
      <c r="K68" s="98">
        <f t="shared" si="4"/>
        <v>0</v>
      </c>
      <c r="L68" s="123"/>
      <c r="M68" s="123"/>
      <c r="N68" s="98">
        <f t="shared" si="23"/>
        <v>0</v>
      </c>
      <c r="O68" s="123"/>
      <c r="P68" s="124"/>
    </row>
    <row r="69" spans="1:16" s="37" customForma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0" spans="1:16" ht="10.5" customHeight="1">
      <c r="A70" s="108" t="s">
        <v>349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spans="1:16" ht="10.5" customHeight="1">
      <c r="A71" s="54" t="s">
        <v>547</v>
      </c>
    </row>
    <row r="72" spans="1:16" s="37" customFormat="1" ht="10.5" customHeight="1">
      <c r="A72" s="54" t="s">
        <v>548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</row>
    <row r="73" spans="1:16" s="37" customFormat="1" ht="9" customHeight="1">
      <c r="A73" s="108" t="s">
        <v>549</v>
      </c>
    </row>
    <row r="74" spans="1:16" s="53" customFormat="1" ht="9.75" customHeight="1">
      <c r="A74" s="51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spans="1:16" s="44" customFormat="1" ht="12" customHeight="1">
      <c r="A75" s="900" t="s">
        <v>438</v>
      </c>
      <c r="B75" s="900"/>
      <c r="C75" s="900"/>
      <c r="D75" s="900"/>
      <c r="E75" s="900"/>
      <c r="F75" s="900"/>
      <c r="G75" s="900"/>
      <c r="H75" s="900"/>
      <c r="I75" s="900"/>
      <c r="J75" s="900"/>
      <c r="K75" s="900"/>
      <c r="L75" s="900"/>
      <c r="M75" s="900"/>
      <c r="N75" s="900"/>
      <c r="O75" s="900"/>
      <c r="P75" s="900"/>
    </row>
    <row r="76" spans="1:16" s="44" customFormat="1" ht="105.75" customHeight="1">
      <c r="A76" s="897" t="s">
        <v>4</v>
      </c>
      <c r="B76" s="897" t="s">
        <v>294</v>
      </c>
      <c r="C76" s="897" t="s">
        <v>313</v>
      </c>
      <c r="D76" s="897" t="s">
        <v>439</v>
      </c>
      <c r="E76" s="894" t="s">
        <v>366</v>
      </c>
      <c r="F76" s="894" t="s">
        <v>315</v>
      </c>
      <c r="G76" s="894"/>
      <c r="H76" s="894"/>
      <c r="I76" s="894"/>
      <c r="J76" s="894" t="s">
        <v>440</v>
      </c>
      <c r="K76" s="894" t="s">
        <v>368</v>
      </c>
      <c r="L76" s="894" t="s">
        <v>317</v>
      </c>
      <c r="M76" s="894"/>
      <c r="N76" s="894"/>
      <c r="O76" s="894"/>
      <c r="P76" s="897" t="s">
        <v>369</v>
      </c>
    </row>
    <row r="77" spans="1:16" s="106" customFormat="1" ht="18.75" customHeight="1">
      <c r="A77" s="898"/>
      <c r="B77" s="898"/>
      <c r="C77" s="898"/>
      <c r="D77" s="898"/>
      <c r="E77" s="894"/>
      <c r="F77" s="45" t="s">
        <v>370</v>
      </c>
      <c r="G77" s="45" t="s">
        <v>371</v>
      </c>
      <c r="H77" s="45" t="s">
        <v>372</v>
      </c>
      <c r="I77" s="45" t="s">
        <v>373</v>
      </c>
      <c r="J77" s="894"/>
      <c r="K77" s="894"/>
      <c r="L77" s="45" t="s">
        <v>370</v>
      </c>
      <c r="M77" s="45" t="s">
        <v>371</v>
      </c>
      <c r="N77" s="45" t="s">
        <v>372</v>
      </c>
      <c r="O77" s="45" t="s">
        <v>373</v>
      </c>
      <c r="P77" s="898"/>
    </row>
    <row r="78" spans="1:16" s="46" customFormat="1" ht="12" customHeight="1">
      <c r="A78" s="103">
        <v>1</v>
      </c>
      <c r="B78" s="104">
        <v>2</v>
      </c>
      <c r="C78" s="104">
        <v>3</v>
      </c>
      <c r="D78" s="104">
        <v>4</v>
      </c>
      <c r="E78" s="104">
        <v>5</v>
      </c>
      <c r="F78" s="104">
        <v>6</v>
      </c>
      <c r="G78" s="104">
        <v>7</v>
      </c>
      <c r="H78" s="105" t="s">
        <v>374</v>
      </c>
      <c r="I78" s="104">
        <v>9</v>
      </c>
      <c r="J78" s="104">
        <v>10</v>
      </c>
      <c r="K78" s="104">
        <v>11</v>
      </c>
      <c r="L78" s="104">
        <v>12</v>
      </c>
      <c r="M78" s="104">
        <v>13</v>
      </c>
      <c r="N78" s="105" t="s">
        <v>375</v>
      </c>
      <c r="O78" s="103">
        <v>15</v>
      </c>
      <c r="P78" s="104">
        <v>16</v>
      </c>
    </row>
    <row r="79" spans="1:16" s="46" customFormat="1" ht="26.25" customHeight="1">
      <c r="A79" s="59" t="s">
        <v>441</v>
      </c>
      <c r="B79" s="47" t="s">
        <v>152</v>
      </c>
      <c r="C79" s="48" t="s">
        <v>442</v>
      </c>
      <c r="D79" s="123"/>
      <c r="E79" s="123"/>
      <c r="F79" s="47" t="s">
        <v>344</v>
      </c>
      <c r="G79" s="47" t="s">
        <v>344</v>
      </c>
      <c r="H79" s="47" t="s">
        <v>344</v>
      </c>
      <c r="I79" s="47" t="s">
        <v>344</v>
      </c>
      <c r="J79" s="123"/>
      <c r="K79" s="123"/>
      <c r="L79" s="47" t="s">
        <v>344</v>
      </c>
      <c r="M79" s="47" t="s">
        <v>344</v>
      </c>
      <c r="N79" s="47" t="s">
        <v>344</v>
      </c>
      <c r="O79" s="47" t="s">
        <v>344</v>
      </c>
      <c r="P79" s="124"/>
    </row>
    <row r="80" spans="1:16" s="46" customFormat="1" ht="59.25" customHeight="1">
      <c r="A80" s="109" t="s">
        <v>443</v>
      </c>
      <c r="B80" s="47" t="s">
        <v>152</v>
      </c>
      <c r="C80" s="48" t="s">
        <v>286</v>
      </c>
      <c r="D80" s="47" t="s">
        <v>344</v>
      </c>
      <c r="E80" s="47" t="s">
        <v>344</v>
      </c>
      <c r="F80" s="123"/>
      <c r="G80" s="123"/>
      <c r="H80" s="47" t="s">
        <v>344</v>
      </c>
      <c r="I80" s="47" t="s">
        <v>344</v>
      </c>
      <c r="J80" s="47" t="s">
        <v>344</v>
      </c>
      <c r="K80" s="47" t="s">
        <v>344</v>
      </c>
      <c r="L80" s="123"/>
      <c r="M80" s="123"/>
      <c r="N80" s="47" t="s">
        <v>344</v>
      </c>
      <c r="O80" s="47" t="s">
        <v>344</v>
      </c>
      <c r="P80" s="124"/>
    </row>
    <row r="81" spans="1:16" s="46" customFormat="1" ht="56.25">
      <c r="A81" s="59" t="s">
        <v>444</v>
      </c>
      <c r="B81" s="47" t="s">
        <v>152</v>
      </c>
      <c r="C81" s="48" t="s">
        <v>445</v>
      </c>
      <c r="D81" s="47" t="s">
        <v>344</v>
      </c>
      <c r="E81" s="47" t="s">
        <v>344</v>
      </c>
      <c r="F81" s="123"/>
      <c r="G81" s="123"/>
      <c r="H81" s="47" t="s">
        <v>344</v>
      </c>
      <c r="I81" s="47" t="s">
        <v>344</v>
      </c>
      <c r="J81" s="47" t="s">
        <v>344</v>
      </c>
      <c r="K81" s="47" t="s">
        <v>344</v>
      </c>
      <c r="L81" s="123"/>
      <c r="M81" s="123"/>
      <c r="N81" s="47" t="s">
        <v>344</v>
      </c>
      <c r="O81" s="47" t="s">
        <v>344</v>
      </c>
      <c r="P81" s="124"/>
    </row>
    <row r="82" spans="1:16" s="46" customFormat="1" ht="56.25">
      <c r="A82" s="59" t="s">
        <v>446</v>
      </c>
      <c r="B82" s="47" t="s">
        <v>152</v>
      </c>
      <c r="C82" s="48" t="s">
        <v>447</v>
      </c>
      <c r="D82" s="47" t="s">
        <v>344</v>
      </c>
      <c r="E82" s="47" t="s">
        <v>344</v>
      </c>
      <c r="F82" s="123"/>
      <c r="G82" s="123"/>
      <c r="H82" s="47" t="s">
        <v>344</v>
      </c>
      <c r="I82" s="47" t="s">
        <v>344</v>
      </c>
      <c r="J82" s="47" t="s">
        <v>344</v>
      </c>
      <c r="K82" s="47" t="s">
        <v>344</v>
      </c>
      <c r="L82" s="123"/>
      <c r="M82" s="123"/>
      <c r="N82" s="47" t="s">
        <v>344</v>
      </c>
      <c r="O82" s="47" t="s">
        <v>344</v>
      </c>
      <c r="P82" s="124"/>
    </row>
    <row r="83" spans="1:16" s="46" customFormat="1" ht="12" customHeight="1">
      <c r="A83" s="59" t="s">
        <v>448</v>
      </c>
      <c r="B83" s="47" t="s">
        <v>152</v>
      </c>
      <c r="C83" s="48" t="s">
        <v>449</v>
      </c>
      <c r="D83" s="123"/>
      <c r="E83" s="123"/>
      <c r="F83" s="47" t="s">
        <v>344</v>
      </c>
      <c r="G83" s="47" t="s">
        <v>344</v>
      </c>
      <c r="H83" s="123"/>
      <c r="I83" s="123"/>
      <c r="J83" s="123"/>
      <c r="K83" s="123"/>
      <c r="L83" s="47" t="s">
        <v>344</v>
      </c>
      <c r="M83" s="47" t="s">
        <v>344</v>
      </c>
      <c r="N83" s="123"/>
      <c r="O83" s="123"/>
      <c r="P83" s="124"/>
    </row>
    <row r="84" spans="1:16" s="46" customFormat="1">
      <c r="A84" s="59" t="s">
        <v>450</v>
      </c>
      <c r="B84" s="47" t="s">
        <v>152</v>
      </c>
      <c r="C84" s="48" t="s">
        <v>451</v>
      </c>
      <c r="D84" s="123"/>
      <c r="E84" s="123"/>
      <c r="F84" s="47" t="s">
        <v>344</v>
      </c>
      <c r="G84" s="47" t="s">
        <v>344</v>
      </c>
      <c r="H84" s="123"/>
      <c r="I84" s="123"/>
      <c r="J84" s="123"/>
      <c r="K84" s="123"/>
      <c r="L84" s="47" t="s">
        <v>344</v>
      </c>
      <c r="M84" s="47" t="s">
        <v>344</v>
      </c>
      <c r="N84" s="123"/>
      <c r="O84" s="123"/>
      <c r="P84" s="124"/>
    </row>
    <row r="85" spans="1:16">
      <c r="A85" s="59" t="s">
        <v>452</v>
      </c>
      <c r="B85" s="47" t="s">
        <v>152</v>
      </c>
      <c r="C85" s="48" t="s">
        <v>453</v>
      </c>
      <c r="D85" s="123"/>
      <c r="E85" s="123"/>
      <c r="F85" s="47" t="s">
        <v>344</v>
      </c>
      <c r="G85" s="47" t="s">
        <v>344</v>
      </c>
      <c r="H85" s="123"/>
      <c r="I85" s="123"/>
      <c r="J85" s="123"/>
      <c r="K85" s="123"/>
      <c r="L85" s="47" t="s">
        <v>344</v>
      </c>
      <c r="M85" s="47" t="s">
        <v>344</v>
      </c>
      <c r="N85" s="123"/>
      <c r="O85" s="123"/>
      <c r="P85" s="124"/>
    </row>
    <row r="86" spans="1:16" s="37" customForma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</row>
    <row r="87" spans="1:16" ht="11.25" customHeight="1">
      <c r="A87" s="108" t="s">
        <v>349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</row>
    <row r="88" spans="1:16" ht="11.25" customHeight="1">
      <c r="A88" s="54" t="s">
        <v>547</v>
      </c>
    </row>
    <row r="89" spans="1:16" ht="7.5" customHeight="1">
      <c r="A89" s="54" t="s">
        <v>548</v>
      </c>
    </row>
    <row r="90" spans="1:16" ht="21" customHeight="1"/>
    <row r="91" spans="1:16" ht="12" customHeight="1">
      <c r="A91" s="38" t="s">
        <v>345</v>
      </c>
      <c r="L91" s="895"/>
      <c r="M91" s="895"/>
      <c r="N91" s="895"/>
      <c r="P91" s="110"/>
    </row>
    <row r="92" spans="1:16" ht="16.5" customHeight="1">
      <c r="L92" s="896" t="s">
        <v>346</v>
      </c>
      <c r="M92" s="896"/>
      <c r="N92" s="896"/>
      <c r="P92" s="111"/>
    </row>
    <row r="93" spans="1:16" ht="15.75" customHeight="1">
      <c r="A93" s="38" t="s">
        <v>347</v>
      </c>
      <c r="L93" s="895"/>
      <c r="M93" s="895"/>
      <c r="N93" s="895"/>
      <c r="P93" s="110"/>
    </row>
    <row r="94" spans="1:16" ht="3" customHeight="1">
      <c r="L94" s="896" t="s">
        <v>346</v>
      </c>
      <c r="M94" s="896"/>
      <c r="N94" s="896"/>
      <c r="P94" s="111"/>
    </row>
  </sheetData>
  <sheetProtection algorithmName="SHA-512" hashValue="npMv+hvWGo1mWYFzauB1GVt9TKaRlaLTSpywcRpetAVtPBDWP92EyvSGCmZGgokllzswmW5bMVleAJA3ToACCg==" saltValue="Y2+nLbUVp55xDxB+OLPXCQ==" spinCount="100000" sheet="1" objects="1"/>
  <mergeCells count="37">
    <mergeCell ref="L13:P13"/>
    <mergeCell ref="A1:P1"/>
    <mergeCell ref="A3:P3"/>
    <mergeCell ref="A4:P4"/>
    <mergeCell ref="L11:P11"/>
    <mergeCell ref="L12:P12"/>
    <mergeCell ref="L14:P14"/>
    <mergeCell ref="L15:P15"/>
    <mergeCell ref="A19:A20"/>
    <mergeCell ref="B19:B20"/>
    <mergeCell ref="C19:C20"/>
    <mergeCell ref="D19:D20"/>
    <mergeCell ref="E19:E20"/>
    <mergeCell ref="F19:I19"/>
    <mergeCell ref="J19:J20"/>
    <mergeCell ref="K19:K20"/>
    <mergeCell ref="N16:P16"/>
    <mergeCell ref="A18:P18"/>
    <mergeCell ref="M17:P17"/>
    <mergeCell ref="P76:P77"/>
    <mergeCell ref="L91:N91"/>
    <mergeCell ref="L92:N92"/>
    <mergeCell ref="L19:O19"/>
    <mergeCell ref="P19:P20"/>
    <mergeCell ref="A59:P59"/>
    <mergeCell ref="A75:P75"/>
    <mergeCell ref="A76:A77"/>
    <mergeCell ref="B76:B77"/>
    <mergeCell ref="C76:C77"/>
    <mergeCell ref="D76:D77"/>
    <mergeCell ref="E76:E77"/>
    <mergeCell ref="F76:I76"/>
    <mergeCell ref="L93:N93"/>
    <mergeCell ref="L94:N94"/>
    <mergeCell ref="J76:J77"/>
    <mergeCell ref="K76:K77"/>
    <mergeCell ref="L76:O76"/>
  </mergeCells>
  <pageMargins left="0.39370078740157483" right="0.31496062992125984" top="0.59055118110236227" bottom="0.39370078740157483" header="0.19685039370078741" footer="0.19685039370078741"/>
  <pageSetup paperSize="9" scale="70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40" max="15" man="1"/>
    <brk id="7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37</vt:i4>
      </vt:variant>
      <vt:variant>
        <vt:lpstr>Именованные диапазоны</vt:lpstr>
      </vt:variant>
      <vt:variant>
        <vt:i4>39</vt:i4>
      </vt:variant>
    </vt:vector>
  </HeadingPairs>
  <TitlesOfParts>
    <vt:vector size="76" baseType="lpstr">
      <vt:lpstr>Таб.1 Пр.3</vt:lpstr>
      <vt:lpstr>Таб.2 Пр.3</vt:lpstr>
      <vt:lpstr>Таб.3 Пр.3</vt:lpstr>
      <vt:lpstr>Таб.4 Пр.3</vt:lpstr>
      <vt:lpstr>Таб. Пр.4</vt:lpstr>
      <vt:lpstr>Таб.1 Пр.5 Реестр</vt:lpstr>
      <vt:lpstr>Таб.2 Пр.5 Справочник</vt:lpstr>
      <vt:lpstr>Таб.3 Пр.5</vt:lpstr>
      <vt:lpstr>Таб.4 Пр.5</vt:lpstr>
      <vt:lpstr>Таб.5 Пр.5 Смета98эВэкспертное</vt:lpstr>
      <vt:lpstr>Таб.6 Пр.5 Выпадающие</vt:lpstr>
      <vt:lpstr>Таб.7 Пр.5 ТСО</vt:lpstr>
      <vt:lpstr>Таб.8 Пр.5 ФСК</vt:lpstr>
      <vt:lpstr>Таб.9 Пр.5 П1.15</vt:lpstr>
      <vt:lpstr>Таб.10 Пр.5 П1.21</vt:lpstr>
      <vt:lpstr>Таб.11 Пр.5 КНК</vt:lpstr>
      <vt:lpstr>Таб.12 Пр.5 Вып до 15 кВт</vt:lpstr>
      <vt:lpstr>Таб.13 Пр.5 Вып до 150 кВт</vt:lpstr>
      <vt:lpstr>Таб.14 Пр.5 Амортизация</vt:lpstr>
      <vt:lpstr>Таб.15 Пр.5 Аренда</vt:lpstr>
      <vt:lpstr>Таб.1 Пр.6 Опись тех</vt:lpstr>
      <vt:lpstr>Таб.2 Пр.6</vt:lpstr>
      <vt:lpstr>Таб.3 Пр.6</vt:lpstr>
      <vt:lpstr>Таб.4 Пр.6 Баланс ээ</vt:lpstr>
      <vt:lpstr>Таб.5 Пр.6 Баланс мощности</vt:lpstr>
      <vt:lpstr>Таб.6 Пр.6 Структура отпуска</vt:lpstr>
      <vt:lpstr>Таб.7 Пр.6 П1.30 </vt:lpstr>
      <vt:lpstr>Таб. 8 Пр 6 Перетоки</vt:lpstr>
      <vt:lpstr>Таб.9 Пр.6 Баланс ээ Факт</vt:lpstr>
      <vt:lpstr>Таб.10 Пр.6 Баланс мощност Факт</vt:lpstr>
      <vt:lpstr>Таб.11 Пр.6 Структура Факт</vt:lpstr>
      <vt:lpstr>Таб.12 Пр.6 П1.30  Факт</vt:lpstr>
      <vt:lpstr>Таб. 13 Пр 6 Перетоки Факт</vt:lpstr>
      <vt:lpstr>Таб. 14 Пр. 6 2.1</vt:lpstr>
      <vt:lpstr>Таб.15 Пр.6 2.2</vt:lpstr>
      <vt:lpstr>Таб. 16 Пр. 6 2.1 Факт</vt:lpstr>
      <vt:lpstr>Таб.17 Пр.6 2.2 Факт</vt:lpstr>
      <vt:lpstr>'Таб. 14 Пр. 6 2.1'!Заголовки_для_печати</vt:lpstr>
      <vt:lpstr>'Таб. 16 Пр. 6 2.1 Факт'!Заголовки_для_печати</vt:lpstr>
      <vt:lpstr>'Таб.10 Пр.6 Баланс мощност Факт'!Заголовки_для_печати</vt:lpstr>
      <vt:lpstr>'Таб.11 Пр.6 Структура Факт'!Заголовки_для_печати</vt:lpstr>
      <vt:lpstr>'Таб.12 Пр.6 П1.30  Факт'!Заголовки_для_печати</vt:lpstr>
      <vt:lpstr>'Таб.15 Пр.6 2.2'!Заголовки_для_печати</vt:lpstr>
      <vt:lpstr>'Таб.17 Пр.6 2.2 Факт'!Заголовки_для_печати</vt:lpstr>
      <vt:lpstr>'Таб.3 Пр.3'!Заголовки_для_печати</vt:lpstr>
      <vt:lpstr>'Таб.4 Пр.6 Баланс ээ'!Заголовки_для_печати</vt:lpstr>
      <vt:lpstr>'Таб.5 Пр.5 Смета98эВэкспертное'!Заголовки_для_печати</vt:lpstr>
      <vt:lpstr>'Таб.5 Пр.6 Баланс мощности'!Заголовки_для_печати</vt:lpstr>
      <vt:lpstr>'Таб.6 Пр.6 Структура отпуска'!Заголовки_для_печати</vt:lpstr>
      <vt:lpstr>'Таб.7 Пр.6 П1.30 '!Заголовки_для_печати</vt:lpstr>
      <vt:lpstr>'Таб.9 Пр.5 П1.15'!Заголовки_для_печати</vt:lpstr>
      <vt:lpstr>'Таб.9 Пр.6 Баланс ээ Факт'!Заголовки_для_печати</vt:lpstr>
      <vt:lpstr>'Таб. 13 Пр 6 Перетоки Факт'!Область_печати</vt:lpstr>
      <vt:lpstr>'Таб. 14 Пр. 6 2.1'!Область_печати</vt:lpstr>
      <vt:lpstr>'Таб. 16 Пр. 6 2.1 Факт'!Область_печати</vt:lpstr>
      <vt:lpstr>'Таб. 8 Пр 6 Перетоки'!Область_печати</vt:lpstr>
      <vt:lpstr>'Таб.1 Пр.5 Реестр'!Область_печати</vt:lpstr>
      <vt:lpstr>'Таб.10 Пр.5 П1.21'!Область_печати</vt:lpstr>
      <vt:lpstr>'Таб.11 Пр.5 КНК'!Область_печати</vt:lpstr>
      <vt:lpstr>'Таб.12 Пр.6 П1.30  Факт'!Область_печати</vt:lpstr>
      <vt:lpstr>'Таб.14 Пр.5 Амортизация'!Область_печати</vt:lpstr>
      <vt:lpstr>'Таб.15 Пр.5 Аренда'!Область_печати</vt:lpstr>
      <vt:lpstr>'Таб.15 Пр.6 2.2'!Область_печати</vt:lpstr>
      <vt:lpstr>'Таб.17 Пр.6 2.2 Факт'!Область_печати</vt:lpstr>
      <vt:lpstr>'Таб.2 Пр.5 Справочник'!Область_печати</vt:lpstr>
      <vt:lpstr>'Таб.2 Пр.6'!Область_печати</vt:lpstr>
      <vt:lpstr>'Таб.3 Пр.5'!Область_печати</vt:lpstr>
      <vt:lpstr>'Таб.4 Пр.5'!Область_печати</vt:lpstr>
      <vt:lpstr>'Таб.4 Пр.6 Баланс ээ'!Область_печати</vt:lpstr>
      <vt:lpstr>'Таб.5 Пр.5 Смета98эВэкспертное'!Область_печати</vt:lpstr>
      <vt:lpstr>'Таб.6 Пр.5 Выпадающие'!Область_печати</vt:lpstr>
      <vt:lpstr>'Таб.7 Пр.5 ТСО'!Область_печати</vt:lpstr>
      <vt:lpstr>'Таб.7 Пр.6 П1.30 '!Область_печати</vt:lpstr>
      <vt:lpstr>'Таб.8 Пр.5 ФСК'!Область_печати</vt:lpstr>
      <vt:lpstr>'Таб.9 Пр.5 П1.15'!Область_печати</vt:lpstr>
      <vt:lpstr>'Таб.9 Пр.6 Баланс ээ Факт'!Область_печати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Oxae</dc:creator>
  <cp:lastModifiedBy>Оксана Ешкилева</cp:lastModifiedBy>
  <cp:lastPrinted>2018-03-28T04:09:16Z</cp:lastPrinted>
  <dcterms:created xsi:type="dcterms:W3CDTF">2015-11-25T12:55:18Z</dcterms:created>
  <dcterms:modified xsi:type="dcterms:W3CDTF">2018-04-03T11:11:28Z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r8>0</vt:r8>
  </property>
</Properties>
</file>