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C:\Users\ГусельщиковЭБ\Documents\сети\запрос ТСО на ТР\на 2022\"/>
    </mc:Choice>
  </mc:AlternateContent>
  <xr:revisionPtr revIDLastSave="0" documentId="13_ncr:1_{DD74A62B-8D9F-47F2-B14F-F63E8892689D}" xr6:coauthVersionLast="46" xr6:coauthVersionMax="46" xr10:uidLastSave="{00000000-0000-0000-0000-000000000000}"/>
  <bookViews>
    <workbookView xWindow="780" yWindow="300" windowWidth="26340" windowHeight="15900" xr2:uid="{00000000-000D-0000-FFFF-FFFF00000000}"/>
  </bookViews>
  <sheets>
    <sheet name="таб 1" sheetId="4" r:id="rId1"/>
    <sheet name="таб 2" sheetId="11" r:id="rId2"/>
    <sheet name="таб 3" sheetId="1" r:id="rId3"/>
    <sheet name="таб 4" sheetId="5" r:id="rId4"/>
    <sheet name="таб 5" sheetId="6" r:id="rId5"/>
    <sheet name="таб 6" sheetId="3" r:id="rId6"/>
    <sheet name="таб 7" sheetId="2" r:id="rId7"/>
    <sheet name="таб 8" sheetId="7" r:id="rId8"/>
    <sheet name="таб 9" sheetId="8" r:id="rId9"/>
    <sheet name="таб 10" sheetId="9" r:id="rId10"/>
    <sheet name="таб 11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xlfn.RTD" hidden="1">#NAME?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xlfn.BAHTTEXT" hidden="1">#NAME?</definedName>
    <definedName name="___xlfn.RTD" hidden="1">#NAME?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IntlFixup" hidden="1">TRUE</definedName>
    <definedName name="__xlfn.BAHTTEXT" hidden="1">#NAME?</definedName>
    <definedName name="__xlfn.RTD" hidden="1">#NAME?</definedName>
    <definedName name="_1___123Graph_ACHART_4" hidden="1">#N/A</definedName>
    <definedName name="_10__123Graph_XCHART_3" hidden="1">'[1]pasiva-skutečnost'!$A$15:$A$25</definedName>
    <definedName name="_12__123Graph_XCHART_4" hidden="1">#N/A</definedName>
    <definedName name="_13_Z_ðéóøíï_ïô_ìåì_11D5_A6F7_00508B6540C5_.wvu.Rows" hidden="1">#N/A</definedName>
    <definedName name="_15__123Graph_XCHART_4" hidden="1">'[1]pasiva-skutečnost'!$A$35:$A$48</definedName>
    <definedName name="_2___123Graph_XCHART_3" hidden="1">#N/A</definedName>
    <definedName name="_2__123Graph_ACHART_4" hidden="1">'[1]pasiva-skutečnost'!$C$35:$C$48</definedName>
    <definedName name="_3___123Graph_XCHART_4" hidden="1">#N/A</definedName>
    <definedName name="_4__123Graph_XCHART_3" hidden="1">'[1]pasiva-skutečnost'!$A$15:$A$25</definedName>
    <definedName name="_49Z_ðéóøíï_ïô_ìåì_11D5_A6F7_00508B6540C5_.wvu.Rows" hidden="1">#N/A</definedName>
    <definedName name="_5__123Graph_ACHART_4" hidden="1">'[1]pasiva-skutečnost'!$C$35:$C$48</definedName>
    <definedName name="_6__123Graph_ACHART_4" hidden="1">#N/A</definedName>
    <definedName name="_6__123Graph_XCHART_4" hidden="1">'[1]pasiva-skutečnost'!$A$35:$A$48</definedName>
    <definedName name="_9__123Graph_XCHART_3" hidden="1">#N/A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Order1" hidden="1">255</definedName>
    <definedName name="_Order2" hidden="1">255</definedName>
    <definedName name="_Regression_Out" hidden="1">#N/A</definedName>
    <definedName name="_Regression_X" hidden="1">#N/A</definedName>
    <definedName name="_Regression_Y" hidden="1">#N/A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essDatabase" hidden="1">"C:\Documents and Settings\Stassovsky\My Documents\MF\Current\2001 PROJECT N_1.mdb"</definedName>
    <definedName name="AS2DocOpenMode" hidden="1">"AS2DocumentBrowse"</definedName>
    <definedName name="AS2NamedRange" hidden="1">5</definedName>
    <definedName name="BLPH1" hidden="1">'[2]Share Price 2002'!#REF!</definedName>
    <definedName name="BLPH10" hidden="1">[3]BlooData!$AB$3</definedName>
    <definedName name="BLPH11" hidden="1">[3]BlooData!$AE$3</definedName>
    <definedName name="BLPH12" hidden="1">[3]BlooData!$AH$3</definedName>
    <definedName name="BLPH13" hidden="1">[3]Values!#REF!</definedName>
    <definedName name="BLPH14" hidden="1">[3]Values!#REF!</definedName>
    <definedName name="BLPH15" hidden="1">[3]BlooData!$AK$3</definedName>
    <definedName name="BLPH16" hidden="1">[3]BlooData!$AN$3</definedName>
    <definedName name="BLPH17" hidden="1">[3]BlooData!$AQ$3</definedName>
    <definedName name="BLPH18" hidden="1">[3]BlooData!$AT$3</definedName>
    <definedName name="BLPH19" hidden="1">[3]BlooData!$AW$3</definedName>
    <definedName name="BLPH2" hidden="1">'[2]Share Price 2002'!#REF!</definedName>
    <definedName name="BLPH3" hidden="1">[3]BlooData!$G$3</definedName>
    <definedName name="BLPH4" hidden="1">'[4]EC552378 Corp Cusip8'!$A$3</definedName>
    <definedName name="BLPH5" hidden="1">'[4]TT333718 Govt'!$A$3</definedName>
    <definedName name="BLPH6" hidden="1">[3]BlooData!$P$3</definedName>
    <definedName name="BLPH7" hidden="1">[3]BlooData!$S$3</definedName>
    <definedName name="BLPH8" hidden="1">[3]BlooData!$V$3</definedName>
    <definedName name="BLPH9" hidden="1">[3]BlooData!$Y$3</definedName>
    <definedName name="CompOt">[0]!CompOt</definedName>
    <definedName name="CompRas">[0]!CompRas</definedName>
    <definedName name="ddd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w">[0]!ew</definedName>
    <definedName name="fg">[0]!fg</definedName>
    <definedName name="hr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HTML_CodePage" hidden="1">1252</definedName>
    <definedName name="HTML_Description" hidden="1">""</definedName>
    <definedName name="HTML_Email" hidden="1">""</definedName>
    <definedName name="HTML_Header" hidden="1">"нлмк"</definedName>
    <definedName name="HTML_LastUpdate" hidden="1">"7/8/03"</definedName>
    <definedName name="HTML_LineAfter" hidden="1">FALSE</definedName>
    <definedName name="HTML_LineBefore" hidden="1">FALSE</definedName>
    <definedName name="HTML_Name" hidden="1">"Alex"</definedName>
    <definedName name="HTML_OBDlg2" hidden="1">TRUE</definedName>
    <definedName name="HTML_OBDlg4" hidden="1">TRUE</definedName>
    <definedName name="HTML_OS" hidden="1">1</definedName>
    <definedName name="HTML_PathFileMac" hidden="1">"MacOS 9.1:Desktop Folder:Окончательные Матрицы:MyHTML.html"</definedName>
    <definedName name="HTML_Title" hidden="1">"ценности"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"11/15/2006 11:59:13 AM"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k">[0]!k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P1_ESO_PROT" hidden="1">#REF!,#REF!,#REF!,#REF!,#REF!,#REF!,#REF!,#REF!</definedName>
    <definedName name="P1_SBT_PROT" hidden="1">#REF!,#REF!,#REF!,#REF!,#REF!,#REF!,#REF!</definedName>
    <definedName name="P1_SCOPE_16_PRT" hidden="1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SV_LD" hidden="1">#REF!,#REF!,#REF!,#REF!,#REF!,#REF!,#REF!</definedName>
    <definedName name="P1_SCOPE_SV_LD1" hidden="1">[5]свод!$E$70:$M$79,[5]свод!$E$81:$M$81,[5]свод!$E$83:$M$88,[5]свод!$E$90:$M$90,[5]свод!$E$92:$M$96,[5]свод!$E$98:$M$98,[5]свод!$E$101:$M$102</definedName>
    <definedName name="P1_SCOPE_SV_PRT" hidden="1">[5]свод!$E$18:$I$19,[5]свод!$E$23:$H$26,[5]свод!$E$28:$I$29,[5]свод!$E$32:$I$36,[5]свод!$E$38:$I$40,[5]свод!$E$42:$I$53,[5]свод!$E$55:$I$56</definedName>
    <definedName name="P1_SET_PROT" hidden="1">#REF!,#REF!,#REF!,#REF!,#REF!,#REF!,#REF!</definedName>
    <definedName name="P1_SET_PRT" hidden="1">#REF!,#REF!,#REF!,#REF!,#REF!,#REF!,#REF!</definedName>
    <definedName name="P2_SCOPE_16_PRT" hidden="1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V_PRT" hidden="1">[5]свод!$E$58:$I$63,[5]свод!$E$72:$I$79,[5]свод!$E$81:$I$81,[5]свод!$E$85:$H$88,[5]свод!$E$90:$I$90,[5]свод!$E$107:$I$112,[5]свод!$E$114:$I$117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 hidden="1">[5]свод!$E$121:$I$121,[5]свод!$E$124:$H$127,[5]свод!$D$135:$G$135,[5]свод!$I$135:$I$140,[5]свод!$H$137:$H$140,[5]свод!$D$138:$G$140,[5]свод!$E$15:$I$16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5_SCOPE_PER_PRT" hidden="1">[5]перекрестка!$H$60:$H$64,[5]перекрестка!$J$53:$J$64,[5]перекрестка!$K$54:$K$58,[5]перекрестка!$K$60:$K$64,[5]перекрестка!$N$53:$N$64</definedName>
    <definedName name="P6_SCOPE_PER_PRT" hidden="1">[5]перекрестка!$F$66:$H$70,[5]перекрестка!$J$66:$K$70,[5]перекрестка!$N$66:$N$70,[5]перекрестка!$F$72:$H$76,[5]перекрестка!$J$72:$K$76</definedName>
    <definedName name="P7_SCOPE_PER_PRT" hidden="1">[5]перекрестка!$N$72:$N$76,[5]перекрестка!$F$78:$H$82,[5]перекрестка!$J$78:$K$82,[5]перекрестка!$N$78:$N$82,[5]перекрестка!$F$84:$H$88</definedName>
    <definedName name="P8_SCOPE_PER_PRT" hidden="1">[5]перекрестка!$J$84:$K$88,[5]перекрестка!$N$84:$N$88,[5]перекрестка!$F$14:$G$25,P1_SCOPE_PER_PRT,P2_SCOPE_PER_PRT,P3_SCOPE_PER_PRT,P4_SCOPE_PER_PRT</definedName>
    <definedName name="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rrr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SAPBEXhrIndnt" hidden="1">3</definedName>
    <definedName name="SAPBEXrevision" hidden="1">1</definedName>
    <definedName name="SAPBEXsysID" hidden="1">"BWP"</definedName>
    <definedName name="SAPBEXwbID" hidden="1">"67TWS3K7TFS2FYADW85707BPT"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um" hidden="1">6</definedName>
    <definedName name="solver_nwt" hidden="1">1</definedName>
    <definedName name="solver_pre" hidden="1">0.000001</definedName>
    <definedName name="solver_rel1" hidden="1">2</definedName>
    <definedName name="solver_rel2" hidden="1">3</definedName>
    <definedName name="solver_rel3" hidden="1">3</definedName>
    <definedName name="solver_rel4" hidden="1">3</definedName>
    <definedName name="solver_rel5" hidden="1">3</definedName>
    <definedName name="solver_rel6" hidden="1">3</definedName>
    <definedName name="solver_rhs1" hidden="1">3600</definedName>
    <definedName name="solver_rhs2" hidden="1">9770</definedName>
    <definedName name="solver_rhs3" hidden="1">660</definedName>
    <definedName name="solver_rhs4" hidden="1">5320</definedName>
    <definedName name="solver_rhs5" hidden="1">214</definedName>
    <definedName name="solver_rhs6" hidden="1">350</definedName>
    <definedName name="solver_scl" hidden="1">0</definedName>
    <definedName name="solver_sho" hidden="1">0</definedName>
    <definedName name="solver_tim" hidden="1">200</definedName>
    <definedName name="solver_tmp" hidden="1">350</definedName>
    <definedName name="solver_tol" hidden="1">0.05</definedName>
    <definedName name="solver_typ" hidden="1">3</definedName>
    <definedName name="solver_val" hidden="1">74233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qrweqr" hidden="1">#REF!</definedName>
    <definedName name="wqw" hidden="1">#REF!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test." hidden="1">{"Valuation_Common",#N/A,FALSE,"Valuation"}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ww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XLRPARAMS_Currency" hidden="1">'[6]ПРИЛОЖЕНИЕ 2'!$D$6</definedName>
    <definedName name="XLRPARAMS_Name" hidden="1">'[6]ПРИЛОЖЕНИЕ 2'!$B$6</definedName>
    <definedName name="XLRPARAMS_Period" hidden="1">'[6]ПРИЛОЖЕНИЕ 2'!$C$6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ss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z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рель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я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23ё">[0]!в23ё</definedName>
    <definedName name="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">[0]!вв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в" hidden="1">#N/A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д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е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й">[0]!й</definedName>
    <definedName name="йй">[0]!йй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цу" hidden="1">{#N/A,#N/A,TRUE,"Лист2"}</definedName>
    <definedName name="ке">[0]!ке</definedName>
    <definedName name="кк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ым">[0]!мым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_xlnm.Print_Area" localSheetId="0">'таб 1'!$A$1:$D$19</definedName>
    <definedName name="_xlnm.Print_Area" localSheetId="9">'таб 10'!$A$1:$K$59</definedName>
    <definedName name="_xlnm.Print_Area" localSheetId="10">'таб 11'!$A$1:$K$70</definedName>
    <definedName name="_xlnm.Print_Area" localSheetId="2">'таб 3'!$A$1:$Q$94</definedName>
    <definedName name="_xlnm.Print_Area" localSheetId="3">'таб 4'!$A$1:$N$45</definedName>
    <definedName name="_xlnm.Print_Area" localSheetId="4">'таб 5'!$A$1:$P$93</definedName>
    <definedName name="_xlnm.Print_Area" localSheetId="5">'таб 6'!$A$1:$C$25</definedName>
    <definedName name="_xlnm.Print_Area" localSheetId="6">'таб 7'!$A$1:$C$27</definedName>
    <definedName name="_xlnm.Print_Area" localSheetId="7">'таб 8'!$A$1:$Q$59</definedName>
    <definedName name="_xlnm.Print_Area" localSheetId="8">'таб 9'!$A$1:$N$39</definedName>
    <definedName name="олрол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си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р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ыпыппывапа" hidden="1">#REF!,#REF!,#REF!</definedName>
    <definedName name="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л" hidden="1">"CPBD6WTRUEFAZMP2FHSLP2KUP"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">[0]!с</definedName>
    <definedName name="сред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с">[0]!сс</definedName>
    <definedName name="сссс">[0]!сссс</definedName>
    <definedName name="ссы">[0]!ссы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">[0]!у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ц">[0]!ц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">[0]!цу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а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ыв">[0]!ыв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ы">[0]!ыыыы</definedName>
    <definedName name="ь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ю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нвар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я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0" i="1" l="1"/>
  <c r="M90" i="1"/>
  <c r="H90" i="1"/>
  <c r="H87" i="1"/>
  <c r="H86" i="1"/>
  <c r="H81" i="1"/>
  <c r="H80" i="1"/>
  <c r="M87" i="1"/>
  <c r="M86" i="1"/>
  <c r="M81" i="1"/>
  <c r="M80" i="1"/>
  <c r="M78" i="1"/>
  <c r="H78" i="1"/>
  <c r="N87" i="1"/>
  <c r="N86" i="1"/>
  <c r="N81" i="1"/>
  <c r="N80" i="1"/>
  <c r="N78" i="1"/>
  <c r="C64" i="10"/>
  <c r="H47" i="10"/>
  <c r="C47" i="10"/>
  <c r="E46" i="10"/>
  <c r="D46" i="10"/>
  <c r="H43" i="10"/>
  <c r="K39" i="10"/>
  <c r="H39" i="10"/>
  <c r="C39" i="10"/>
  <c r="H38" i="10"/>
  <c r="G38" i="10"/>
  <c r="E38" i="10"/>
  <c r="D38" i="10"/>
  <c r="K34" i="10"/>
  <c r="H34" i="10"/>
  <c r="C34" i="10"/>
  <c r="H33" i="10"/>
  <c r="H32" i="10" s="1"/>
  <c r="G33" i="10"/>
  <c r="E33" i="10"/>
  <c r="D33" i="10"/>
  <c r="K32" i="10"/>
  <c r="E32" i="10"/>
  <c r="K31" i="10"/>
  <c r="H31" i="10"/>
  <c r="C31" i="10"/>
  <c r="K30" i="10"/>
  <c r="J30" i="10"/>
  <c r="H30" i="10"/>
  <c r="G30" i="10"/>
  <c r="E30" i="10"/>
  <c r="D30" i="10"/>
  <c r="K27" i="10"/>
  <c r="K26" i="10" s="1"/>
  <c r="H27" i="10"/>
  <c r="C27" i="10"/>
  <c r="J26" i="10"/>
  <c r="E26" i="10"/>
  <c r="D26" i="10"/>
  <c r="G26" i="10" s="1"/>
  <c r="H26" i="10" s="1"/>
  <c r="H8" i="10" s="1"/>
  <c r="H56" i="10" s="1"/>
  <c r="K23" i="10"/>
  <c r="H23" i="10"/>
  <c r="C23" i="10"/>
  <c r="K22" i="10"/>
  <c r="J22" i="10"/>
  <c r="H22" i="10"/>
  <c r="G22" i="10"/>
  <c r="E22" i="10"/>
  <c r="D22" i="10"/>
  <c r="K20" i="10"/>
  <c r="K19" i="10" s="1"/>
  <c r="H20" i="10"/>
  <c r="C20" i="10"/>
  <c r="J19" i="10"/>
  <c r="H19" i="10"/>
  <c r="G19" i="10"/>
  <c r="E19" i="10"/>
  <c r="D19" i="10"/>
  <c r="K18" i="10"/>
  <c r="H18" i="10"/>
  <c r="K17" i="10"/>
  <c r="H17" i="10"/>
  <c r="K16" i="10"/>
  <c r="H16" i="10"/>
  <c r="K15" i="10"/>
  <c r="H15" i="10"/>
  <c r="C15" i="10"/>
  <c r="K14" i="10"/>
  <c r="J14" i="10"/>
  <c r="H14" i="10"/>
  <c r="G14" i="10"/>
  <c r="E14" i="10"/>
  <c r="E8" i="10" s="1"/>
  <c r="E56" i="10" s="1"/>
  <c r="E58" i="10" s="1"/>
  <c r="E60" i="10" s="1"/>
  <c r="E63" i="10" s="1"/>
  <c r="D14" i="10"/>
  <c r="K10" i="10"/>
  <c r="K9" i="10" s="1"/>
  <c r="K8" i="10" s="1"/>
  <c r="K56" i="10" s="1"/>
  <c r="H10" i="10"/>
  <c r="C10" i="10"/>
  <c r="J9" i="10"/>
  <c r="H9" i="10"/>
  <c r="G9" i="10"/>
  <c r="E9" i="10"/>
  <c r="D9" i="10"/>
  <c r="H41" i="9"/>
  <c r="H39" i="9" s="1"/>
  <c r="K39" i="9"/>
  <c r="E39" i="9"/>
  <c r="K37" i="9"/>
  <c r="K36" i="9" s="1"/>
  <c r="G37" i="9"/>
  <c r="H37" i="9" s="1"/>
  <c r="C37" i="9"/>
  <c r="J36" i="9"/>
  <c r="E36" i="9"/>
  <c r="D36" i="9"/>
  <c r="K35" i="9"/>
  <c r="K34" i="9" s="1"/>
  <c r="H35" i="9"/>
  <c r="H34" i="9" s="1"/>
  <c r="C35" i="9"/>
  <c r="J34" i="9"/>
  <c r="G34" i="9"/>
  <c r="E34" i="9"/>
  <c r="D34" i="9"/>
  <c r="K31" i="9"/>
  <c r="H31" i="9"/>
  <c r="C31" i="9"/>
  <c r="K30" i="9"/>
  <c r="J30" i="9"/>
  <c r="H30" i="9"/>
  <c r="G30" i="9"/>
  <c r="E30" i="9"/>
  <c r="D30" i="9"/>
  <c r="K27" i="9"/>
  <c r="K26" i="9" s="1"/>
  <c r="C27" i="9"/>
  <c r="J26" i="9"/>
  <c r="E26" i="9"/>
  <c r="D26" i="9"/>
  <c r="G26" i="9" s="1"/>
  <c r="K24" i="9"/>
  <c r="H24" i="9"/>
  <c r="H23" i="9" s="1"/>
  <c r="G24" i="9"/>
  <c r="H27" i="9" s="1"/>
  <c r="H26" i="9" s="1"/>
  <c r="C24" i="9"/>
  <c r="K23" i="9"/>
  <c r="J23" i="9"/>
  <c r="E23" i="9"/>
  <c r="D23" i="9"/>
  <c r="G23" i="9" s="1"/>
  <c r="H22" i="9"/>
  <c r="C22" i="9"/>
  <c r="H21" i="9"/>
  <c r="C21" i="9"/>
  <c r="H20" i="9"/>
  <c r="C20" i="9"/>
  <c r="H19" i="9"/>
  <c r="C19" i="9"/>
  <c r="K18" i="9"/>
  <c r="J18" i="9"/>
  <c r="H18" i="9"/>
  <c r="E18" i="9"/>
  <c r="D18" i="9"/>
  <c r="G18" i="9" s="1"/>
  <c r="K17" i="9"/>
  <c r="H17" i="9"/>
  <c r="C17" i="9"/>
  <c r="K16" i="9"/>
  <c r="H16" i="9"/>
  <c r="C16" i="9"/>
  <c r="K15" i="9"/>
  <c r="H15" i="9"/>
  <c r="C15" i="9"/>
  <c r="K14" i="9"/>
  <c r="K13" i="9" s="1"/>
  <c r="H14" i="9"/>
  <c r="H13" i="9" s="1"/>
  <c r="C14" i="9"/>
  <c r="J13" i="9"/>
  <c r="E13" i="9"/>
  <c r="D13" i="9"/>
  <c r="G13" i="9" s="1"/>
  <c r="J11" i="9"/>
  <c r="K11" i="9" s="1"/>
  <c r="K9" i="9" s="1"/>
  <c r="H11" i="9"/>
  <c r="G11" i="9"/>
  <c r="C11" i="9"/>
  <c r="K10" i="9"/>
  <c r="H10" i="9"/>
  <c r="H9" i="9" s="1"/>
  <c r="G10" i="9"/>
  <c r="C10" i="9"/>
  <c r="J9" i="9"/>
  <c r="G9" i="9"/>
  <c r="E9" i="9"/>
  <c r="D9" i="9"/>
  <c r="E12" i="9" l="1"/>
  <c r="E42" i="9"/>
  <c r="K12" i="9"/>
  <c r="K42" i="9" s="1"/>
  <c r="E64" i="10"/>
  <c r="G36" i="9"/>
  <c r="H36" i="9" s="1"/>
  <c r="H12" i="9" s="1"/>
  <c r="H42" i="9" s="1"/>
  <c r="E44" i="9" s="1"/>
  <c r="E46" i="9" s="1"/>
  <c r="E49" i="9" s="1"/>
  <c r="E50" i="9" s="1"/>
  <c r="P14" i="1" l="1"/>
  <c r="Q14" i="1" s="1"/>
  <c r="P13" i="1"/>
  <c r="Q13" i="1" s="1"/>
  <c r="P10" i="1"/>
  <c r="Q10" i="1" s="1"/>
  <c r="P9" i="1"/>
  <c r="Q9" i="1" s="1"/>
  <c r="Q42" i="1"/>
  <c r="P42" i="1"/>
  <c r="O42" i="1"/>
  <c r="M42" i="1"/>
  <c r="O37" i="1"/>
  <c r="O36" i="1"/>
  <c r="O35" i="1"/>
  <c r="O33" i="1"/>
  <c r="O32" i="1"/>
  <c r="O31" i="1"/>
  <c r="O29" i="1"/>
  <c r="O28" i="1"/>
  <c r="O27" i="1"/>
  <c r="O25" i="1"/>
  <c r="O23" i="1"/>
  <c r="O19" i="1"/>
  <c r="O18" i="1"/>
  <c r="O17" i="1"/>
  <c r="O14" i="1"/>
  <c r="O13" i="1"/>
  <c r="O12" i="1"/>
  <c r="P12" i="1" s="1"/>
  <c r="Q12" i="1" s="1"/>
  <c r="O11" i="1"/>
  <c r="P11" i="1" s="1"/>
  <c r="Q11" i="1" s="1"/>
  <c r="O10" i="1"/>
  <c r="O9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6" i="1"/>
  <c r="H55" i="1"/>
  <c r="H54" i="1"/>
  <c r="H53" i="1"/>
  <c r="H52" i="1"/>
  <c r="H51" i="1"/>
  <c r="H49" i="1"/>
  <c r="H47" i="1"/>
  <c r="H46" i="1"/>
  <c r="H45" i="1"/>
  <c r="H44" i="1"/>
  <c r="O82" i="1"/>
  <c r="J82" i="1"/>
  <c r="N82" i="1" s="1"/>
  <c r="I82" i="1"/>
  <c r="E82" i="1"/>
  <c r="D82" i="1"/>
  <c r="N41" i="1"/>
  <c r="N40" i="1"/>
  <c r="I42" i="1"/>
  <c r="J42" i="1"/>
  <c r="N42" i="1" s="1"/>
  <c r="M41" i="1"/>
  <c r="M40" i="1"/>
  <c r="H82" i="1" l="1"/>
  <c r="O90" i="1"/>
  <c r="O71" i="1"/>
  <c r="P71" i="1" s="1"/>
  <c r="Q71" i="1" s="1"/>
  <c r="O67" i="1"/>
  <c r="P67" i="1" s="1"/>
  <c r="Q67" i="1" s="1"/>
  <c r="O63" i="1"/>
  <c r="P63" i="1" s="1"/>
  <c r="Q63" i="1" s="1"/>
  <c r="O59" i="1"/>
  <c r="P59" i="1" s="1"/>
  <c r="Q59" i="1" s="1"/>
  <c r="O55" i="1"/>
  <c r="P55" i="1" s="1"/>
  <c r="Q55" i="1" s="1"/>
  <c r="O51" i="1"/>
  <c r="P51" i="1" s="1"/>
  <c r="Q51" i="1" s="1"/>
  <c r="O47" i="1"/>
  <c r="P47" i="1" s="1"/>
  <c r="Q47" i="1" s="1"/>
  <c r="O65" i="1"/>
  <c r="P65" i="1" s="1"/>
  <c r="Q65" i="1" s="1"/>
  <c r="O49" i="1"/>
  <c r="P49" i="1" s="1"/>
  <c r="Q49" i="1" s="1"/>
  <c r="O72" i="1"/>
  <c r="P72" i="1" s="1"/>
  <c r="Q72" i="1" s="1"/>
  <c r="O64" i="1"/>
  <c r="P64" i="1" s="1"/>
  <c r="Q64" i="1" s="1"/>
  <c r="O56" i="1"/>
  <c r="P56" i="1" s="1"/>
  <c r="Q56" i="1" s="1"/>
  <c r="O87" i="1"/>
  <c r="P87" i="1" s="1"/>
  <c r="Q87" i="1" s="1"/>
  <c r="O77" i="1"/>
  <c r="P77" i="1" s="1"/>
  <c r="Q77" i="1" s="1"/>
  <c r="O70" i="1"/>
  <c r="P70" i="1" s="1"/>
  <c r="Q70" i="1" s="1"/>
  <c r="O66" i="1"/>
  <c r="P66" i="1" s="1"/>
  <c r="Q66" i="1" s="1"/>
  <c r="O62" i="1"/>
  <c r="P62" i="1" s="1"/>
  <c r="Q62" i="1" s="1"/>
  <c r="O58" i="1"/>
  <c r="P58" i="1" s="1"/>
  <c r="Q58" i="1" s="1"/>
  <c r="O54" i="1"/>
  <c r="P54" i="1" s="1"/>
  <c r="Q54" i="1" s="1"/>
  <c r="O50" i="1"/>
  <c r="P50" i="1" s="1"/>
  <c r="Q50" i="1" s="1"/>
  <c r="O46" i="1"/>
  <c r="P46" i="1" s="1"/>
  <c r="Q46" i="1" s="1"/>
  <c r="O86" i="1"/>
  <c r="P86" i="1" s="1"/>
  <c r="Q86" i="1" s="1"/>
  <c r="O76" i="1"/>
  <c r="P76" i="1" s="1"/>
  <c r="Q76" i="1" s="1"/>
  <c r="O73" i="1"/>
  <c r="P73" i="1" s="1"/>
  <c r="Q73" i="1" s="1"/>
  <c r="O69" i="1"/>
  <c r="P69" i="1" s="1"/>
  <c r="Q69" i="1" s="1"/>
  <c r="O61" i="1"/>
  <c r="P61" i="1" s="1"/>
  <c r="Q61" i="1" s="1"/>
  <c r="O53" i="1"/>
  <c r="P53" i="1" s="1"/>
  <c r="Q53" i="1" s="1"/>
  <c r="O45" i="1"/>
  <c r="P45" i="1" s="1"/>
  <c r="Q45" i="1" s="1"/>
  <c r="O68" i="1"/>
  <c r="P68" i="1" s="1"/>
  <c r="Q68" i="1" s="1"/>
  <c r="O60" i="1"/>
  <c r="P60" i="1" s="1"/>
  <c r="Q60" i="1" s="1"/>
  <c r="O52" i="1"/>
  <c r="P52" i="1" s="1"/>
  <c r="Q52" i="1" s="1"/>
  <c r="O44" i="1"/>
  <c r="P44" i="1" s="1"/>
  <c r="Q44" i="1" s="1"/>
  <c r="O26" i="1"/>
  <c r="O30" i="1"/>
  <c r="O34" i="1"/>
  <c r="O38" i="1"/>
  <c r="H41" i="1"/>
  <c r="H40" i="1"/>
  <c r="E42" i="1"/>
  <c r="D42" i="1"/>
  <c r="F78" i="1"/>
  <c r="H42" i="1" l="1"/>
  <c r="L35" i="8"/>
  <c r="K35" i="8"/>
  <c r="F35" i="8"/>
  <c r="E35" i="8"/>
  <c r="J34" i="8"/>
  <c r="I34" i="8"/>
  <c r="D34" i="8"/>
  <c r="C34" i="8"/>
  <c r="N33" i="8"/>
  <c r="H33" i="8"/>
  <c r="H32" i="8"/>
  <c r="N32" i="8" s="1"/>
  <c r="H31" i="8"/>
  <c r="N31" i="8" s="1"/>
  <c r="H30" i="8"/>
  <c r="N30" i="8" s="1"/>
  <c r="H29" i="8"/>
  <c r="N29" i="8" s="1"/>
  <c r="H28" i="8"/>
  <c r="N28" i="8" s="1"/>
  <c r="H27" i="8"/>
  <c r="N27" i="8" s="1"/>
  <c r="H26" i="8"/>
  <c r="N26" i="8" s="1"/>
  <c r="H25" i="8"/>
  <c r="N25" i="8" s="1"/>
  <c r="H24" i="8"/>
  <c r="N24" i="8" s="1"/>
  <c r="H23" i="8"/>
  <c r="N23" i="8" s="1"/>
  <c r="H22" i="8"/>
  <c r="N22" i="8" s="1"/>
  <c r="H21" i="8"/>
  <c r="N21" i="8" s="1"/>
  <c r="H20" i="8"/>
  <c r="N20" i="8" s="1"/>
  <c r="H19" i="8"/>
  <c r="N19" i="8" s="1"/>
  <c r="H18" i="8"/>
  <c r="N18" i="8" s="1"/>
  <c r="H17" i="8"/>
  <c r="N17" i="8" s="1"/>
  <c r="H16" i="8"/>
  <c r="N16" i="8" s="1"/>
  <c r="H15" i="8"/>
  <c r="N15" i="8" s="1"/>
  <c r="H14" i="8"/>
  <c r="N14" i="8" s="1"/>
  <c r="H13" i="8"/>
  <c r="N13" i="8" s="1"/>
  <c r="H12" i="8"/>
  <c r="N12" i="8" s="1"/>
  <c r="H11" i="8"/>
  <c r="N11" i="8" s="1"/>
  <c r="H10" i="8"/>
  <c r="N10" i="8" s="1"/>
  <c r="H9" i="8"/>
  <c r="N9" i="8" s="1"/>
  <c r="H8" i="8"/>
  <c r="N8" i="8" s="1"/>
  <c r="H7" i="8"/>
  <c r="H35" i="8" s="1"/>
  <c r="P50" i="7"/>
  <c r="O50" i="7"/>
  <c r="N50" i="7"/>
  <c r="M50" i="7"/>
  <c r="L50" i="7"/>
  <c r="G50" i="7"/>
  <c r="K48" i="7"/>
  <c r="K46" i="7" s="1"/>
  <c r="J48" i="7"/>
  <c r="J46" i="7" s="1"/>
  <c r="I48" i="7"/>
  <c r="I46" i="7" s="1"/>
  <c r="H48" i="7"/>
  <c r="F48" i="7"/>
  <c r="P48" i="7" s="1"/>
  <c r="P46" i="7" s="1"/>
  <c r="E48" i="7"/>
  <c r="O48" i="7" s="1"/>
  <c r="O46" i="7" s="1"/>
  <c r="D48" i="7"/>
  <c r="N48" i="7" s="1"/>
  <c r="N46" i="7" s="1"/>
  <c r="C48" i="7"/>
  <c r="M48" i="7" s="1"/>
  <c r="Q47" i="7"/>
  <c r="L47" i="7"/>
  <c r="G47" i="7"/>
  <c r="H46" i="7"/>
  <c r="K44" i="7"/>
  <c r="J44" i="7"/>
  <c r="I44" i="7"/>
  <c r="H44" i="7"/>
  <c r="F44" i="7"/>
  <c r="P44" i="7" s="1"/>
  <c r="P43" i="7" s="1"/>
  <c r="E44" i="7"/>
  <c r="O44" i="7" s="1"/>
  <c r="O43" i="7" s="1"/>
  <c r="D44" i="7"/>
  <c r="N44" i="7" s="1"/>
  <c r="N43" i="7" s="1"/>
  <c r="C44" i="7"/>
  <c r="M44" i="7" s="1"/>
  <c r="K43" i="7"/>
  <c r="J43" i="7"/>
  <c r="I43" i="7"/>
  <c r="H43" i="7"/>
  <c r="F43" i="7"/>
  <c r="E43" i="7"/>
  <c r="D43" i="7"/>
  <c r="C43" i="7"/>
  <c r="K41" i="7"/>
  <c r="J41" i="7"/>
  <c r="I41" i="7"/>
  <c r="H41" i="7"/>
  <c r="F41" i="7"/>
  <c r="P41" i="7" s="1"/>
  <c r="E41" i="7"/>
  <c r="O41" i="7" s="1"/>
  <c r="D41" i="7"/>
  <c r="N41" i="7" s="1"/>
  <c r="C41" i="7"/>
  <c r="M41" i="7" s="1"/>
  <c r="K40" i="7"/>
  <c r="J40" i="7"/>
  <c r="I40" i="7"/>
  <c r="H40" i="7"/>
  <c r="F40" i="7"/>
  <c r="P40" i="7" s="1"/>
  <c r="P39" i="7" s="1"/>
  <c r="E40" i="7"/>
  <c r="O40" i="7" s="1"/>
  <c r="O39" i="7" s="1"/>
  <c r="D40" i="7"/>
  <c r="N40" i="7" s="1"/>
  <c r="N39" i="7" s="1"/>
  <c r="C40" i="7"/>
  <c r="M40" i="7" s="1"/>
  <c r="K39" i="7"/>
  <c r="J39" i="7"/>
  <c r="I39" i="7"/>
  <c r="H39" i="7"/>
  <c r="F39" i="7"/>
  <c r="E39" i="7"/>
  <c r="D39" i="7"/>
  <c r="C39" i="7"/>
  <c r="M36" i="7"/>
  <c r="Q36" i="7" s="1"/>
  <c r="L36" i="7"/>
  <c r="G36" i="7"/>
  <c r="Q35" i="7"/>
  <c r="L35" i="7"/>
  <c r="G35" i="7"/>
  <c r="P34" i="7"/>
  <c r="P33" i="7" s="1"/>
  <c r="O34" i="7"/>
  <c r="O33" i="7" s="1"/>
  <c r="N34" i="7"/>
  <c r="M34" i="7"/>
  <c r="L34" i="7"/>
  <c r="G34" i="7"/>
  <c r="N33" i="7"/>
  <c r="K33" i="7"/>
  <c r="J33" i="7"/>
  <c r="I33" i="7"/>
  <c r="H33" i="7"/>
  <c r="H29" i="7" s="1"/>
  <c r="F33" i="7"/>
  <c r="E33" i="7"/>
  <c r="E29" i="7" s="1"/>
  <c r="E25" i="7" s="1"/>
  <c r="D33" i="7"/>
  <c r="C33" i="7"/>
  <c r="Q32" i="7"/>
  <c r="L32" i="7"/>
  <c r="G32" i="7"/>
  <c r="P31" i="7"/>
  <c r="O31" i="7"/>
  <c r="O30" i="7" s="1"/>
  <c r="N31" i="7"/>
  <c r="N30" i="7" s="1"/>
  <c r="N29" i="7" s="1"/>
  <c r="M31" i="7"/>
  <c r="L31" i="7"/>
  <c r="G31" i="7"/>
  <c r="P30" i="7"/>
  <c r="K30" i="7"/>
  <c r="J30" i="7"/>
  <c r="J29" i="7" s="1"/>
  <c r="J25" i="7" s="1"/>
  <c r="I30" i="7"/>
  <c r="H30" i="7"/>
  <c r="F30" i="7"/>
  <c r="E30" i="7"/>
  <c r="D30" i="7"/>
  <c r="C30" i="7"/>
  <c r="F29" i="7"/>
  <c r="C29" i="7"/>
  <c r="C25" i="7" s="1"/>
  <c r="Q28" i="7"/>
  <c r="L28" i="7"/>
  <c r="G28" i="7"/>
  <c r="P27" i="7"/>
  <c r="P26" i="7" s="1"/>
  <c r="O27" i="7"/>
  <c r="O26" i="7" s="1"/>
  <c r="N27" i="7"/>
  <c r="N26" i="7" s="1"/>
  <c r="M27" i="7"/>
  <c r="L27" i="7"/>
  <c r="G27" i="7"/>
  <c r="M26" i="7"/>
  <c r="K26" i="7"/>
  <c r="J26" i="7"/>
  <c r="I26" i="7"/>
  <c r="H26" i="7"/>
  <c r="F26" i="7"/>
  <c r="E26" i="7"/>
  <c r="D26" i="7"/>
  <c r="C26" i="7"/>
  <c r="F25" i="7"/>
  <c r="P24" i="7"/>
  <c r="O24" i="7"/>
  <c r="N24" i="7"/>
  <c r="M24" i="7"/>
  <c r="M22" i="7" s="1"/>
  <c r="L24" i="7"/>
  <c r="G24" i="7"/>
  <c r="P23" i="7"/>
  <c r="P22" i="7" s="1"/>
  <c r="O23" i="7"/>
  <c r="O22" i="7" s="1"/>
  <c r="N23" i="7"/>
  <c r="M23" i="7"/>
  <c r="L23" i="7"/>
  <c r="G23" i="7"/>
  <c r="K22" i="7"/>
  <c r="J22" i="7"/>
  <c r="I22" i="7"/>
  <c r="H22" i="7"/>
  <c r="F22" i="7"/>
  <c r="E22" i="7"/>
  <c r="D22" i="7"/>
  <c r="C22" i="7"/>
  <c r="K19" i="7"/>
  <c r="K52" i="7" s="1"/>
  <c r="J19" i="7"/>
  <c r="J52" i="7" s="1"/>
  <c r="I19" i="7"/>
  <c r="I52" i="7" s="1"/>
  <c r="H19" i="7"/>
  <c r="H52" i="7" s="1"/>
  <c r="F19" i="7"/>
  <c r="F52" i="7" s="1"/>
  <c r="P52" i="7" s="1"/>
  <c r="E19" i="7"/>
  <c r="E52" i="7" s="1"/>
  <c r="O52" i="7" s="1"/>
  <c r="D19" i="7"/>
  <c r="D52" i="7" s="1"/>
  <c r="N52" i="7" s="1"/>
  <c r="C19" i="7"/>
  <c r="C52" i="7" s="1"/>
  <c r="K18" i="7"/>
  <c r="K51" i="7" s="1"/>
  <c r="K49" i="7" s="1"/>
  <c r="J18" i="7"/>
  <c r="J51" i="7" s="1"/>
  <c r="J49" i="7" s="1"/>
  <c r="I18" i="7"/>
  <c r="I51" i="7" s="1"/>
  <c r="I49" i="7" s="1"/>
  <c r="H18" i="7"/>
  <c r="H51" i="7" s="1"/>
  <c r="F18" i="7"/>
  <c r="F51" i="7" s="1"/>
  <c r="E18" i="7"/>
  <c r="E51" i="7" s="1"/>
  <c r="D18" i="7"/>
  <c r="D51" i="7" s="1"/>
  <c r="C18" i="7"/>
  <c r="C51" i="7" s="1"/>
  <c r="N7" i="8" l="1"/>
  <c r="N34" i="8" s="1"/>
  <c r="F37" i="7"/>
  <c r="N25" i="7"/>
  <c r="K29" i="7"/>
  <c r="K25" i="7" s="1"/>
  <c r="H25" i="7"/>
  <c r="H37" i="7" s="1"/>
  <c r="N22" i="7"/>
  <c r="O29" i="7"/>
  <c r="C46" i="7"/>
  <c r="K37" i="7"/>
  <c r="C37" i="7"/>
  <c r="O25" i="7"/>
  <c r="O37" i="7" s="1"/>
  <c r="Q31" i="7"/>
  <c r="D29" i="7"/>
  <c r="D25" i="7" s="1"/>
  <c r="I29" i="7"/>
  <c r="I25" i="7" s="1"/>
  <c r="I37" i="7" s="1"/>
  <c r="P29" i="7"/>
  <c r="P25" i="7" s="1"/>
  <c r="D46" i="7"/>
  <c r="Q50" i="7"/>
  <c r="K45" i="7"/>
  <c r="K42" i="7" s="1"/>
  <c r="K53" i="7" s="1"/>
  <c r="P37" i="7"/>
  <c r="L52" i="7"/>
  <c r="Q24" i="7"/>
  <c r="G25" i="7"/>
  <c r="L25" i="7"/>
  <c r="G26" i="7"/>
  <c r="L26" i="7"/>
  <c r="Q34" i="7"/>
  <c r="E46" i="7"/>
  <c r="I45" i="7"/>
  <c r="I42" i="7" s="1"/>
  <c r="D37" i="7"/>
  <c r="G29" i="7"/>
  <c r="G30" i="7"/>
  <c r="L30" i="7"/>
  <c r="M30" i="7"/>
  <c r="F46" i="7"/>
  <c r="L48" i="7"/>
  <c r="N35" i="8"/>
  <c r="J45" i="7"/>
  <c r="J42" i="7" s="1"/>
  <c r="J53" i="7" s="1"/>
  <c r="E37" i="7"/>
  <c r="J37" i="7"/>
  <c r="Q23" i="7"/>
  <c r="G33" i="7"/>
  <c r="L33" i="7"/>
  <c r="M33" i="7"/>
  <c r="Q33" i="7" s="1"/>
  <c r="L40" i="7"/>
  <c r="L41" i="7"/>
  <c r="G43" i="7"/>
  <c r="L43" i="7"/>
  <c r="L44" i="7"/>
  <c r="L46" i="7"/>
  <c r="Q26" i="7"/>
  <c r="H34" i="8"/>
  <c r="M51" i="7"/>
  <c r="G51" i="7"/>
  <c r="C49" i="7"/>
  <c r="O51" i="7"/>
  <c r="O49" i="7" s="1"/>
  <c r="E49" i="7"/>
  <c r="L51" i="7"/>
  <c r="H49" i="7"/>
  <c r="M52" i="7"/>
  <c r="Q52" i="7" s="1"/>
  <c r="G52" i="7"/>
  <c r="G22" i="7"/>
  <c r="Q22" i="7"/>
  <c r="I53" i="7"/>
  <c r="Q48" i="7"/>
  <c r="M46" i="7"/>
  <c r="O45" i="7"/>
  <c r="N51" i="7"/>
  <c r="N49" i="7" s="1"/>
  <c r="D49" i="7"/>
  <c r="P51" i="7"/>
  <c r="P49" i="7" s="1"/>
  <c r="P45" i="7" s="1"/>
  <c r="P42" i="7" s="1"/>
  <c r="P53" i="7" s="1"/>
  <c r="F49" i="7"/>
  <c r="L22" i="7"/>
  <c r="Q27" i="7"/>
  <c r="M39" i="7"/>
  <c r="Q40" i="7"/>
  <c r="Q41" i="7"/>
  <c r="M43" i="7"/>
  <c r="Q44" i="7"/>
  <c r="O42" i="7"/>
  <c r="O53" i="7" s="1"/>
  <c r="N45" i="7"/>
  <c r="N42" i="7" s="1"/>
  <c r="N53" i="7" s="1"/>
  <c r="L39" i="7"/>
  <c r="G40" i="7"/>
  <c r="G44" i="7"/>
  <c r="G48" i="7"/>
  <c r="G39" i="7"/>
  <c r="G41" i="7"/>
  <c r="E45" i="7" l="1"/>
  <c r="E42" i="7" s="1"/>
  <c r="E53" i="7" s="1"/>
  <c r="L37" i="7"/>
  <c r="F45" i="7"/>
  <c r="F42" i="7" s="1"/>
  <c r="F53" i="7" s="1"/>
  <c r="N37" i="7"/>
  <c r="D45" i="7"/>
  <c r="D42" i="7" s="1"/>
  <c r="D53" i="7" s="1"/>
  <c r="G37" i="7"/>
  <c r="G46" i="7"/>
  <c r="L29" i="7"/>
  <c r="Q30" i="7"/>
  <c r="M29" i="7"/>
  <c r="Q43" i="7"/>
  <c r="Q39" i="7"/>
  <c r="Q46" i="7"/>
  <c r="L49" i="7"/>
  <c r="H45" i="7"/>
  <c r="G49" i="7"/>
  <c r="C45" i="7"/>
  <c r="C42" i="7" s="1"/>
  <c r="Q51" i="7"/>
  <c r="M49" i="7"/>
  <c r="Q49" i="7" s="1"/>
  <c r="G45" i="7" l="1"/>
  <c r="Q29" i="7"/>
  <c r="M25" i="7"/>
  <c r="G42" i="7"/>
  <c r="C53" i="7"/>
  <c r="G53" i="7" s="1"/>
  <c r="H42" i="7"/>
  <c r="L45" i="7"/>
  <c r="M45" i="7"/>
  <c r="Q25" i="7" l="1"/>
  <c r="M37" i="7"/>
  <c r="Q37" i="7" s="1"/>
  <c r="Q45" i="7"/>
  <c r="M42" i="7"/>
  <c r="L42" i="7"/>
  <c r="H53" i="7"/>
  <c r="L53" i="7" s="1"/>
  <c r="Q42" i="7" l="1"/>
  <c r="M53" i="7"/>
  <c r="Q53" i="7" s="1"/>
  <c r="B14" i="6" l="1"/>
  <c r="D12" i="5"/>
  <c r="B20" i="3" l="1"/>
  <c r="B22" i="2" l="1"/>
  <c r="N73" i="1" l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6" i="1"/>
  <c r="N55" i="1"/>
  <c r="N54" i="1"/>
  <c r="N53" i="1"/>
  <c r="N52" i="1"/>
  <c r="N51" i="1"/>
  <c r="N50" i="1"/>
  <c r="N49" i="1"/>
  <c r="N47" i="1"/>
  <c r="N46" i="1"/>
  <c r="N45" i="1"/>
  <c r="N44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3" i="1"/>
  <c r="N20" i="1"/>
  <c r="N19" i="1"/>
  <c r="N18" i="1"/>
  <c r="N17" i="1"/>
  <c r="N14" i="1"/>
  <c r="N13" i="1"/>
  <c r="N12" i="1"/>
  <c r="N11" i="1"/>
  <c r="N10" i="1"/>
  <c r="N9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6" i="1"/>
  <c r="M55" i="1"/>
  <c r="M54" i="1"/>
  <c r="M53" i="1"/>
  <c r="M52" i="1"/>
  <c r="M51" i="1"/>
  <c r="M50" i="1"/>
  <c r="M49" i="1"/>
  <c r="M47" i="1"/>
  <c r="M46" i="1"/>
  <c r="M45" i="1"/>
  <c r="M44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3" i="1"/>
  <c r="M20" i="1"/>
  <c r="M19" i="1"/>
  <c r="M18" i="1"/>
  <c r="M17" i="1"/>
  <c r="M14" i="1"/>
  <c r="M13" i="1"/>
  <c r="M12" i="1"/>
  <c r="M11" i="1"/>
  <c r="M10" i="1"/>
  <c r="M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3" i="1"/>
  <c r="H20" i="1"/>
  <c r="H19" i="1"/>
  <c r="H18" i="1"/>
  <c r="H17" i="1"/>
  <c r="H14" i="1"/>
  <c r="H13" i="1"/>
  <c r="H12" i="1"/>
  <c r="H11" i="1"/>
  <c r="H10" i="1"/>
  <c r="H9" i="1"/>
  <c r="L74" i="1"/>
  <c r="K21" i="1"/>
  <c r="D50" i="1"/>
  <c r="D48" i="1" s="1"/>
  <c r="E50" i="1"/>
  <c r="D57" i="1"/>
  <c r="H57" i="1" s="1"/>
  <c r="J21" i="1"/>
  <c r="I21" i="1"/>
  <c r="E21" i="1"/>
  <c r="D21" i="1"/>
  <c r="J91" i="1"/>
  <c r="I91" i="1"/>
  <c r="F91" i="1"/>
  <c r="E91" i="1"/>
  <c r="H91" i="1" s="1"/>
  <c r="D91" i="1"/>
  <c r="K90" i="1"/>
  <c r="K88" i="1"/>
  <c r="J88" i="1"/>
  <c r="I88" i="1"/>
  <c r="E88" i="1"/>
  <c r="H88" i="1" s="1"/>
  <c r="D88" i="1"/>
  <c r="F87" i="1"/>
  <c r="F86" i="1"/>
  <c r="K80" i="1"/>
  <c r="M82" i="1" s="1"/>
  <c r="F72" i="1"/>
  <c r="F71" i="1"/>
  <c r="F70" i="1"/>
  <c r="F69" i="1"/>
  <c r="K68" i="1"/>
  <c r="G68" i="1"/>
  <c r="G74" i="1" s="1"/>
  <c r="F66" i="1"/>
  <c r="F65" i="1"/>
  <c r="F64" i="1"/>
  <c r="F63" i="1"/>
  <c r="K62" i="1"/>
  <c r="G62" i="1"/>
  <c r="F60" i="1"/>
  <c r="K57" i="1"/>
  <c r="J57" i="1"/>
  <c r="O57" i="1" s="1"/>
  <c r="P57" i="1" s="1"/>
  <c r="Q57" i="1" s="1"/>
  <c r="I57" i="1"/>
  <c r="G57" i="1"/>
  <c r="F57" i="1"/>
  <c r="F56" i="1"/>
  <c r="F55" i="1"/>
  <c r="F54" i="1"/>
  <c r="F53" i="1"/>
  <c r="F52" i="1"/>
  <c r="F51" i="1"/>
  <c r="K50" i="1"/>
  <c r="J48" i="1"/>
  <c r="O48" i="1" s="1"/>
  <c r="P48" i="1" s="1"/>
  <c r="Q48" i="1" s="1"/>
  <c r="I48" i="1"/>
  <c r="F49" i="1"/>
  <c r="F47" i="1"/>
  <c r="F46" i="1"/>
  <c r="F45" i="1"/>
  <c r="F44" i="1"/>
  <c r="K38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K24" i="1"/>
  <c r="K22" i="1" s="1"/>
  <c r="J24" i="1"/>
  <c r="I24" i="1"/>
  <c r="I22" i="1" s="1"/>
  <c r="E24" i="1"/>
  <c r="E22" i="1" s="1"/>
  <c r="D24" i="1"/>
  <c r="D22" i="1" s="1"/>
  <c r="F23" i="1"/>
  <c r="F20" i="1"/>
  <c r="F19" i="1"/>
  <c r="F18" i="1"/>
  <c r="F17" i="1"/>
  <c r="K16" i="1"/>
  <c r="J16" i="1"/>
  <c r="I16" i="1"/>
  <c r="E16" i="1"/>
  <c r="D16" i="1"/>
  <c r="B7" i="1"/>
  <c r="C7" i="1" s="1"/>
  <c r="D7" i="1" s="1"/>
  <c r="E7" i="1" s="1"/>
  <c r="F7" i="1" s="1"/>
  <c r="G7" i="1" s="1"/>
  <c r="I7" i="1" s="1"/>
  <c r="J7" i="1" s="1"/>
  <c r="K7" i="1" s="1"/>
  <c r="L7" i="1" s="1"/>
  <c r="N7" i="1" s="1"/>
  <c r="O7" i="1" s="1"/>
  <c r="P7" i="1" s="1"/>
  <c r="Q7" i="1" s="1"/>
  <c r="L6" i="1"/>
  <c r="Q5" i="1"/>
  <c r="P5" i="1"/>
  <c r="N88" i="1" l="1"/>
  <c r="M88" i="1"/>
  <c r="J22" i="1"/>
  <c r="O22" i="1" s="1"/>
  <c r="O24" i="1"/>
  <c r="E48" i="1"/>
  <c r="H50" i="1"/>
  <c r="O91" i="1"/>
  <c r="N91" i="1"/>
  <c r="M91" i="1"/>
  <c r="J75" i="1"/>
  <c r="D75" i="1"/>
  <c r="I75" i="1"/>
  <c r="H16" i="1"/>
  <c r="N16" i="1"/>
  <c r="N48" i="1"/>
  <c r="H21" i="1"/>
  <c r="M21" i="1"/>
  <c r="F16" i="1"/>
  <c r="H22" i="1"/>
  <c r="N22" i="1"/>
  <c r="H24" i="1"/>
  <c r="M16" i="1"/>
  <c r="M22" i="1"/>
  <c r="M24" i="1"/>
  <c r="M48" i="1"/>
  <c r="N21" i="1"/>
  <c r="N24" i="1"/>
  <c r="M57" i="1"/>
  <c r="N57" i="1"/>
  <c r="F21" i="1"/>
  <c r="F88" i="1"/>
  <c r="I39" i="1"/>
  <c r="E39" i="1"/>
  <c r="F62" i="1"/>
  <c r="F50" i="1"/>
  <c r="F48" i="1" s="1"/>
  <c r="K39" i="1"/>
  <c r="F24" i="1"/>
  <c r="D39" i="1"/>
  <c r="D83" i="1" s="1"/>
  <c r="D84" i="1" s="1"/>
  <c r="K48" i="1"/>
  <c r="K75" i="1" s="1"/>
  <c r="K91" i="1"/>
  <c r="F68" i="1"/>
  <c r="J39" i="1" l="1"/>
  <c r="J83" i="1" s="1"/>
  <c r="E75" i="1"/>
  <c r="H75" i="1" s="1"/>
  <c r="H48" i="1"/>
  <c r="N75" i="1"/>
  <c r="I83" i="1"/>
  <c r="I92" i="1" s="1"/>
  <c r="F75" i="1"/>
  <c r="M75" i="1"/>
  <c r="M39" i="1"/>
  <c r="N39" i="1"/>
  <c r="H39" i="1"/>
  <c r="P90" i="1"/>
  <c r="P37" i="1"/>
  <c r="Q37" i="1" s="1"/>
  <c r="P35" i="1"/>
  <c r="P33" i="1"/>
  <c r="Q33" i="1" s="1"/>
  <c r="P31" i="1"/>
  <c r="P29" i="1"/>
  <c r="Q29" i="1" s="1"/>
  <c r="P27" i="1"/>
  <c r="O20" i="1"/>
  <c r="P20" i="1" s="1"/>
  <c r="P18" i="1"/>
  <c r="Q18" i="1" s="1"/>
  <c r="P38" i="1"/>
  <c r="P36" i="1"/>
  <c r="Q36" i="1" s="1"/>
  <c r="P34" i="1"/>
  <c r="P32" i="1"/>
  <c r="Q32" i="1" s="1"/>
  <c r="P30" i="1"/>
  <c r="P28" i="1"/>
  <c r="Q28" i="1" s="1"/>
  <c r="P26" i="1"/>
  <c r="O21" i="1"/>
  <c r="F22" i="1"/>
  <c r="N83" i="1" l="1"/>
  <c r="M83" i="1"/>
  <c r="J84" i="1"/>
  <c r="I84" i="1"/>
  <c r="I74" i="1" s="1"/>
  <c r="E83" i="1"/>
  <c r="D74" i="1"/>
  <c r="E92" i="1"/>
  <c r="J92" i="1"/>
  <c r="J74" i="1"/>
  <c r="D93" i="1"/>
  <c r="K81" i="1"/>
  <c r="D92" i="1"/>
  <c r="Q26" i="1"/>
  <c r="Q30" i="1"/>
  <c r="Q34" i="1"/>
  <c r="Q38" i="1"/>
  <c r="Q20" i="1"/>
  <c r="Q27" i="1"/>
  <c r="Q31" i="1"/>
  <c r="Q35" i="1"/>
  <c r="F39" i="1"/>
  <c r="F83" i="1" s="1"/>
  <c r="P19" i="1"/>
  <c r="P21" i="1" s="1"/>
  <c r="Q90" i="1"/>
  <c r="Q91" i="1" s="1"/>
  <c r="P91" i="1"/>
  <c r="P17" i="1"/>
  <c r="O16" i="1"/>
  <c r="P23" i="1"/>
  <c r="P25" i="1"/>
  <c r="O88" i="1"/>
  <c r="I93" i="1" l="1"/>
  <c r="N74" i="1"/>
  <c r="O74" i="1"/>
  <c r="P74" i="1" s="1"/>
  <c r="Q74" i="1" s="1"/>
  <c r="H92" i="1"/>
  <c r="J93" i="1"/>
  <c r="N84" i="1"/>
  <c r="M84" i="1"/>
  <c r="N92" i="1"/>
  <c r="O92" i="1"/>
  <c r="M92" i="1"/>
  <c r="E84" i="1"/>
  <c r="H83" i="1"/>
  <c r="O39" i="1"/>
  <c r="O75" i="1"/>
  <c r="M74" i="1"/>
  <c r="Q88" i="1"/>
  <c r="P88" i="1"/>
  <c r="Q25" i="1"/>
  <c r="Q24" i="1" s="1"/>
  <c r="P24" i="1"/>
  <c r="P22" i="1" s="1"/>
  <c r="Q23" i="1"/>
  <c r="Q17" i="1"/>
  <c r="Q16" i="1" s="1"/>
  <c r="P16" i="1"/>
  <c r="Q19" i="1"/>
  <c r="Q21" i="1" s="1"/>
  <c r="H84" i="1" l="1"/>
  <c r="E74" i="1"/>
  <c r="H74" i="1" s="1"/>
  <c r="E93" i="1"/>
  <c r="H93" i="1" s="1"/>
  <c r="O83" i="1"/>
  <c r="O93" i="1"/>
  <c r="N93" i="1"/>
  <c r="M93" i="1"/>
  <c r="P75" i="1"/>
  <c r="Q22" i="1"/>
  <c r="Q39" i="1" s="1"/>
  <c r="P39" i="1"/>
  <c r="K83" i="1"/>
  <c r="O84" i="1"/>
  <c r="F84" i="1"/>
  <c r="F74" i="1" s="1"/>
  <c r="F92" i="1"/>
  <c r="Q75" i="1" l="1"/>
  <c r="K92" i="1"/>
  <c r="K84" i="1"/>
  <c r="K74" i="1" s="1"/>
  <c r="Q82" i="1"/>
  <c r="F93" i="1"/>
  <c r="K93" i="1" l="1"/>
  <c r="Q83" i="1"/>
  <c r="Q84" i="1" s="1"/>
  <c r="P83" i="1" l="1"/>
  <c r="P82" i="1"/>
  <c r="Q92" i="1"/>
  <c r="Q93" i="1"/>
  <c r="P92" i="1" l="1"/>
  <c r="P84" i="1"/>
  <c r="P93" i="1" s="1"/>
</calcChain>
</file>

<file path=xl/sharedStrings.xml><?xml version="1.0" encoding="utf-8"?>
<sst xmlns="http://schemas.openxmlformats.org/spreadsheetml/2006/main" count="1095" uniqueCount="606">
  <si>
    <t>№п/п</t>
  </si>
  <si>
    <t>Показатель</t>
  </si>
  <si>
    <t>Ед. изм.</t>
  </si>
  <si>
    <t>Утверждено РЭК</t>
  </si>
  <si>
    <t>Предложение предприятия</t>
  </si>
  <si>
    <t>Предложение РЭК</t>
  </si>
  <si>
    <t>Факт</t>
  </si>
  <si>
    <t>Факт по экспертизе</t>
  </si>
  <si>
    <t>Комментарии, примечания и выводы экспертов</t>
  </si>
  <si>
    <t>Отклонение</t>
  </si>
  <si>
    <t>Предложение экспертов</t>
  </si>
  <si>
    <t>Рост</t>
  </si>
  <si>
    <t>Всего</t>
  </si>
  <si>
    <t>Расчёт коэффициента индексации</t>
  </si>
  <si>
    <t>ИПЦ</t>
  </si>
  <si>
    <t>%</t>
  </si>
  <si>
    <t>Индекс эффективности операционных расходов</t>
  </si>
  <si>
    <t>Количество активов</t>
  </si>
  <si>
    <t>у.е.</t>
  </si>
  <si>
    <t>Индекс изменения количества активов</t>
  </si>
  <si>
    <t>Коэффициент эластичности затрат по росту активов</t>
  </si>
  <si>
    <t>Итого коэффициент индексации</t>
  </si>
  <si>
    <t>1. Расчёт подконтрольных расходов</t>
  </si>
  <si>
    <t>1.1.</t>
  </si>
  <si>
    <t>Материальные затраты</t>
  </si>
  <si>
    <t>тыс.руб.</t>
  </si>
  <si>
    <t>1.1.1.</t>
  </si>
  <si>
    <t>Сырье, материалы, запасные части, инструмент, топливо</t>
  </si>
  <si>
    <t>1.1.2.</t>
  </si>
  <si>
    <t>Работы и услуги производственного характера (в т.ч. услуги сторонних организаций по содержанию сетей и распределительных устройств)</t>
  </si>
  <si>
    <t>1.2.</t>
  </si>
  <si>
    <t>Расходы на оплату труда</t>
  </si>
  <si>
    <t>Среднесписочная численность</t>
  </si>
  <si>
    <t>чел.</t>
  </si>
  <si>
    <t>Средняя заработная плата</t>
  </si>
  <si>
    <t>руб./чел. в мес.</t>
  </si>
  <si>
    <t>1.3.</t>
  </si>
  <si>
    <t>Прочие расходы, всего, в том числе:</t>
  </si>
  <si>
    <t>1.3.1.</t>
  </si>
  <si>
    <t>Ремонт основных фондов</t>
  </si>
  <si>
    <t>1.3.2.</t>
  </si>
  <si>
    <t>Оплата работ и услуг сторонних организаций</t>
  </si>
  <si>
    <t>1.3.2.1.</t>
  </si>
  <si>
    <t>Услуги связи</t>
  </si>
  <si>
    <t>1.3.2.2.</t>
  </si>
  <si>
    <t>Расходы на услуги вневедомственной охраны и коммунального хозяйства</t>
  </si>
  <si>
    <t>1.3.2.3.</t>
  </si>
  <si>
    <t>Расходы на юридические и информационные услуги</t>
  </si>
  <si>
    <t>1.3.2.4.</t>
  </si>
  <si>
    <t>Расходы на аудиторские и консультационные услуги</t>
  </si>
  <si>
    <t>1.3.2.5.</t>
  </si>
  <si>
    <t>Транспортные услуги</t>
  </si>
  <si>
    <t>1.3.2.6.</t>
  </si>
  <si>
    <t>Прочие услуги сторонних организаций</t>
  </si>
  <si>
    <t>1.3.3.</t>
  </si>
  <si>
    <t>Расходы на командировки и представительские</t>
  </si>
  <si>
    <t>1.3.4.</t>
  </si>
  <si>
    <t>Расходы на подготовку кадров</t>
  </si>
  <si>
    <t>1.3.5.</t>
  </si>
  <si>
    <t>Расходы на обеспечение нормальных условий труда и мер по технике безопасности</t>
  </si>
  <si>
    <t>1.3.6.</t>
  </si>
  <si>
    <t>Электроэнергия на хоз. нужды</t>
  </si>
  <si>
    <t>1.3.7.</t>
  </si>
  <si>
    <t>Теплоэнергия</t>
  </si>
  <si>
    <t>1.3.8.</t>
  </si>
  <si>
    <t>Расходы на страхование</t>
  </si>
  <si>
    <t>1.3.9.</t>
  </si>
  <si>
    <t>Другие прочие расходы</t>
  </si>
  <si>
    <t>1.4.</t>
  </si>
  <si>
    <t>Подконтрольные расходы из прибыли</t>
  </si>
  <si>
    <t>2. Расчёт неподконтрольных расходов</t>
  </si>
  <si>
    <t>2.1.</t>
  </si>
  <si>
    <t>Оплата услуг ОАО "ФСК ЕЭС"</t>
  </si>
  <si>
    <t>2.2.</t>
  </si>
  <si>
    <t>2.3.</t>
  </si>
  <si>
    <t>2.4.</t>
  </si>
  <si>
    <t>Плата за аренду имущества и лизинг</t>
  </si>
  <si>
    <t>2.5.</t>
  </si>
  <si>
    <t>Налоги - всего, в том числе:</t>
  </si>
  <si>
    <t>2.5.1.</t>
  </si>
  <si>
    <t>Плата за землю</t>
  </si>
  <si>
    <t>2.5.2.</t>
  </si>
  <si>
    <t>Налог на имущество</t>
  </si>
  <si>
    <t>2.5.2.1.</t>
  </si>
  <si>
    <t>ВН</t>
  </si>
  <si>
    <t>2.5.2.2.</t>
  </si>
  <si>
    <t>СН1</t>
  </si>
  <si>
    <t>2.5.2.3.</t>
  </si>
  <si>
    <t>СН2</t>
  </si>
  <si>
    <t>2.5.2.4.</t>
  </si>
  <si>
    <t>НН</t>
  </si>
  <si>
    <t>2.5.2.5.</t>
  </si>
  <si>
    <t>прочее</t>
  </si>
  <si>
    <t>2.5.3.</t>
  </si>
  <si>
    <t>Прочие налоги и сборы</t>
  </si>
  <si>
    <t>2.6.</t>
  </si>
  <si>
    <t>Отчисления на социальные нужды (ЕСН)</t>
  </si>
  <si>
    <t>2.7.</t>
  </si>
  <si>
    <t>Прочие неподконтрольные расходы (фонд энергосбережения)</t>
  </si>
  <si>
    <t>2.8.</t>
  </si>
  <si>
    <t>Налог на прибыль</t>
  </si>
  <si>
    <t>2.9.</t>
  </si>
  <si>
    <t>Выпадающие доходы по п.87 Основ ценообразования</t>
  </si>
  <si>
    <t>2.10.</t>
  </si>
  <si>
    <t>Амортизация ОС</t>
  </si>
  <si>
    <t>2.10.1.</t>
  </si>
  <si>
    <t>2.10.2.</t>
  </si>
  <si>
    <t>2.10.3.</t>
  </si>
  <si>
    <t>2.10.4.</t>
  </si>
  <si>
    <t>2.10.5.</t>
  </si>
  <si>
    <t>2.11.</t>
  </si>
  <si>
    <t>Прибыль на капитальные вложения</t>
  </si>
  <si>
    <t>2.11.1.</t>
  </si>
  <si>
    <t>2.11.2.</t>
  </si>
  <si>
    <t>2.11.3.</t>
  </si>
  <si>
    <t>2.11.4.</t>
  </si>
  <si>
    <t>2.11.5.</t>
  </si>
  <si>
    <t>Проверка прибыли на капитальные вложения (не более 12% от НВВ на содержание сетей)</t>
  </si>
  <si>
    <t>Коэффициент надёжности и качества</t>
  </si>
  <si>
    <t>5.</t>
  </si>
  <si>
    <t>Итого НВВ на содержание</t>
  </si>
  <si>
    <t>6.</t>
  </si>
  <si>
    <t>Итого НВВ на содержание без платы ФСК</t>
  </si>
  <si>
    <t>Объём потерь</t>
  </si>
  <si>
    <t>млн. кВт.ч.</t>
  </si>
  <si>
    <t>Тариф потерь</t>
  </si>
  <si>
    <t>руб./тыс.кВт.ч.</t>
  </si>
  <si>
    <t>Итого расходов на оплату потерь</t>
  </si>
  <si>
    <t>Услуги ТСО</t>
  </si>
  <si>
    <t>тыс. руб.</t>
  </si>
  <si>
    <t>Итого расходов на оплату услуг территориальных сетевых организаций</t>
  </si>
  <si>
    <t>Итого НВВ</t>
  </si>
  <si>
    <t>Итого НВВ без платы ФСК</t>
  </si>
  <si>
    <t>2020 год</t>
  </si>
  <si>
    <t>2021 год</t>
  </si>
  <si>
    <t>2022 год</t>
  </si>
  <si>
    <t>2023 год</t>
  </si>
  <si>
    <t>2024 год</t>
  </si>
  <si>
    <t>Приборы учета</t>
  </si>
  <si>
    <t>Экономия потерь</t>
  </si>
  <si>
    <t>2.7.1.</t>
  </si>
  <si>
    <t>НВВ 2020 года</t>
  </si>
  <si>
    <t>7.</t>
  </si>
  <si>
    <t>8.</t>
  </si>
  <si>
    <t>9. Расчёт расходов на оплату потерь элетрической энергии в электрических сетях</t>
  </si>
  <si>
    <t>9.1.</t>
  </si>
  <si>
    <t>9.2.</t>
  </si>
  <si>
    <t>9.3.</t>
  </si>
  <si>
    <t>10. Расчёт расходов на оплату услуг территориальных сетевых организаций</t>
  </si>
  <si>
    <t>10.1.</t>
  </si>
  <si>
    <t>10.2.</t>
  </si>
  <si>
    <t>11.</t>
  </si>
  <si>
    <t>12.</t>
  </si>
  <si>
    <t>2025 год</t>
  </si>
  <si>
    <t>Расчёт коэффициента, корректирующего необходимую валовую выручку с учётом надёжности и качества</t>
  </si>
  <si>
    <t>Значение</t>
  </si>
  <si>
    <t>Основание</t>
  </si>
  <si>
    <t>α1</t>
  </si>
  <si>
    <t>α2</t>
  </si>
  <si>
    <t>β1</t>
  </si>
  <si>
    <t>β2</t>
  </si>
  <si>
    <r>
      <t>К</t>
    </r>
    <r>
      <rPr>
        <vertAlign val="subscript"/>
        <sz val="12"/>
        <color theme="1"/>
        <rFont val="Times New Roman"/>
        <family val="1"/>
        <charset val="204"/>
      </rPr>
      <t>над1</t>
    </r>
  </si>
  <si>
    <t>Кнад2</t>
  </si>
  <si>
    <r>
      <t>К</t>
    </r>
    <r>
      <rPr>
        <vertAlign val="subscript"/>
        <sz val="12"/>
        <color theme="1"/>
        <rFont val="Times New Roman"/>
        <family val="1"/>
        <charset val="204"/>
      </rPr>
      <t>кач1</t>
    </r>
  </si>
  <si>
    <t>Ккач3</t>
  </si>
  <si>
    <t>Плановое значение Пsaidi</t>
  </si>
  <si>
    <t>Плановое значение Пsaifi</t>
  </si>
  <si>
    <t>Плановое значение Птпр</t>
  </si>
  <si>
    <t>Фактическое значение Пsaidi</t>
  </si>
  <si>
    <t>Фактическое значение Пsaifi</t>
  </si>
  <si>
    <t>Фактическое значение Птпр</t>
  </si>
  <si>
    <t>Коэффициент допустимого отклонения</t>
  </si>
  <si>
    <r>
      <t>К</t>
    </r>
    <r>
      <rPr>
        <vertAlign val="subscript"/>
        <sz val="12"/>
        <color theme="1"/>
        <rFont val="Times New Roman"/>
        <family val="1"/>
        <charset val="204"/>
      </rPr>
      <t>об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</si>
  <si>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>кор</t>
    </r>
  </si>
  <si>
    <t>Приказ ФСТ РФ от 26.10.2010 N 254-э/1 "Об утверждении Методических указаний по расчету и применению понижающих (повышающих) коэффициентов, позволяющих обеспечить соответствие уровня тарифов, установленных для организаций, осуществляющих регулируемую деятельность, уровню надежности и качества поставляемых товаров и оказываемых услуг" (Зарегистрировано в Минюсте РФ 13.11.2010 N 18951)</t>
  </si>
  <si>
    <t>КНК</t>
  </si>
  <si>
    <t>α</t>
  </si>
  <si>
    <r>
      <t>К</t>
    </r>
    <r>
      <rPr>
        <vertAlign val="subscript"/>
        <sz val="12"/>
        <color theme="1"/>
        <rFont val="Times New Roman"/>
        <family val="1"/>
        <charset val="204"/>
      </rPr>
      <t>над</t>
    </r>
  </si>
  <si>
    <r>
      <t>К</t>
    </r>
    <r>
      <rPr>
        <vertAlign val="subscript"/>
        <sz val="12"/>
        <color theme="1"/>
        <rFont val="Times New Roman"/>
        <family val="1"/>
        <charset val="204"/>
      </rPr>
      <t>кач2</t>
    </r>
  </si>
  <si>
    <r>
      <t>Плановое значение П</t>
    </r>
    <r>
      <rPr>
        <vertAlign val="subscript"/>
        <sz val="12"/>
        <color theme="1"/>
        <rFont val="Times New Roman"/>
        <family val="1"/>
        <charset val="204"/>
      </rPr>
      <t>п</t>
    </r>
  </si>
  <si>
    <r>
      <t>Плановое значение П</t>
    </r>
    <r>
      <rPr>
        <vertAlign val="subscript"/>
        <sz val="12"/>
        <color theme="1"/>
        <rFont val="Times New Roman"/>
        <family val="1"/>
        <charset val="204"/>
      </rPr>
      <t>тпр</t>
    </r>
  </si>
  <si>
    <r>
      <t>Плановое значение П</t>
    </r>
    <r>
      <rPr>
        <vertAlign val="subscript"/>
        <sz val="12"/>
        <color theme="1"/>
        <rFont val="Times New Roman"/>
        <family val="1"/>
        <charset val="204"/>
      </rPr>
      <t>тсо</t>
    </r>
  </si>
  <si>
    <r>
      <t>Фактическое значение П</t>
    </r>
    <r>
      <rPr>
        <vertAlign val="subscript"/>
        <sz val="12"/>
        <color theme="1"/>
        <rFont val="Times New Roman"/>
        <family val="1"/>
        <charset val="204"/>
      </rPr>
      <t>п</t>
    </r>
  </si>
  <si>
    <r>
      <t>Фактическое значение П</t>
    </r>
    <r>
      <rPr>
        <vertAlign val="subscript"/>
        <sz val="12"/>
        <color theme="1"/>
        <rFont val="Times New Roman"/>
        <family val="1"/>
        <charset val="204"/>
      </rPr>
      <t>тпр</t>
    </r>
  </si>
  <si>
    <r>
      <t>Фактическое значение П</t>
    </r>
    <r>
      <rPr>
        <vertAlign val="subscript"/>
        <sz val="12"/>
        <color theme="1"/>
        <rFont val="Times New Roman"/>
        <family val="1"/>
        <charset val="204"/>
      </rPr>
      <t>тсо</t>
    </r>
  </si>
  <si>
    <t>Опись прилагаемых материалов для формирования НВВ</t>
  </si>
  <si>
    <t>№ п/п</t>
  </si>
  <si>
    <t>Наименование документа, дата, номер, иные реквизиты</t>
  </si>
  <si>
    <t>Количество листов</t>
  </si>
  <si>
    <t>...</t>
  </si>
  <si>
    <t>п 5.1.3. Приказ Минэнерго России от 29.11.2016 N 1256 (ред. от 21.06.2017) "Об утверждении Методических указаний по расчету уровня надежности и качества поставляемых товаров и оказываемых услуг для организации по управлению единой национальной (общероссийской) электрической сетью и территориальных сетевых организаций" (Зарегистрировано в Минюсте России 27.12.2016 N 44983)</t>
  </si>
  <si>
    <t>п 5.1.4 Приказ Минэнерго России от 29.11.2016 N 1256 (ред. от 21.06.2017) "Об утверждении Методических указаний по расчету уровня надежности и качества поставляемых товаров и оказываемых услуг для организации по управлению единой национальной (общероссийской) электрической сетью и территориальных сетевых организаций" (Зарегистрировано в Минюсте России 27.12.2016 N 44983)</t>
  </si>
  <si>
    <t>Приказ Минэнерго России от 18.10.2017 N 976 "Об утверждении базовых значений показателей надежности, значений коэффициентов допустимых отклонений фактических значений показателей надежности от плановых и максимальной динамики улучшения плановых показателей надежности для групп территориальных сетевых организаций, имеющих сопоставимые друг с другом экономические и технические характеристики и (или) условия деятельности, с применением метода сравнения аналогов" (Зарегистрировано в Минюсте России 13.11.2017 N 48866)</t>
  </si>
  <si>
    <t>Показатели раздельного учета доходов и расходов субъекта естественных монополий, оказывающего услуги по передаче электроэнергии (мощности) по электрическим сетям, принадлежащим на праве собственности или ином законном основании территориальным сетевым организациям, согласно форме "Отчет о прибылях и убытках"</t>
  </si>
  <si>
    <t>Заполняется:</t>
  </si>
  <si>
    <t>Субъектами естественных монополий, оказывающими услуги по передаче электроэнергии (мощности) по электрическим сетям, принадлежащим на праве собственности или ином законном основании</t>
  </si>
  <si>
    <t>территориальным сетевым организациям</t>
  </si>
  <si>
    <t>Период заполнения:</t>
  </si>
  <si>
    <t>Годовая</t>
  </si>
  <si>
    <t>Требования к заполнению:</t>
  </si>
  <si>
    <t>Заполняется отдельно по каждому субъекту РФ</t>
  </si>
  <si>
    <t>Организация:</t>
  </si>
  <si>
    <t>Идентификационный номер налогоплательщика (ИНН):</t>
  </si>
  <si>
    <t>Местонахождение (адрес):</t>
  </si>
  <si>
    <t>Субъект РФ:</t>
  </si>
  <si>
    <t>Отчетный период:</t>
  </si>
  <si>
    <t>Единица измерения</t>
  </si>
  <si>
    <t>Код показа-теля</t>
  </si>
  <si>
    <t>За отчетный период, всего по предприятию</t>
  </si>
  <si>
    <t>из графы 4: по Субъекту РФ, указанному в заголовке
формы **</t>
  </si>
  <si>
    <t>из графы 5 по видам деятельности *</t>
  </si>
  <si>
    <t>За аналогичный период предыдущего года, всего по предприятию</t>
  </si>
  <si>
    <t>из графы 9: по Субъекту РФ, указанному в заголовке
формы **</t>
  </si>
  <si>
    <t>из графы 10 по видам деятельности *</t>
  </si>
  <si>
    <t>Примечания:
принцип разделения показателей
по субъектам РФ и по видам деятельности согласно ОРД предприятия</t>
  </si>
  <si>
    <t>Передача по распредели-тельным сетям</t>
  </si>
  <si>
    <t>Технологическое присоединение</t>
  </si>
  <si>
    <t>Прочие виды деятельности</t>
  </si>
  <si>
    <t>Выручка (нетто) от продажи товаров, продукции, работ, услуг (за минусом налога на добавленную стоимость, акцизов и аналогичных обязательных платежей)</t>
  </si>
  <si>
    <t>010</t>
  </si>
  <si>
    <t>Себестоимость проданных товаров, продукции, работ, услуг</t>
  </si>
  <si>
    <t>020</t>
  </si>
  <si>
    <t>Валовая прибыль</t>
  </si>
  <si>
    <t>030</t>
  </si>
  <si>
    <t>Коммерческие расходы</t>
  </si>
  <si>
    <t>040</t>
  </si>
  <si>
    <t>Управленческие расходы</t>
  </si>
  <si>
    <t>050</t>
  </si>
  <si>
    <t>Прибыль (убыток) от продаж</t>
  </si>
  <si>
    <t>060</t>
  </si>
  <si>
    <t>Проценты к получению</t>
  </si>
  <si>
    <t>070</t>
  </si>
  <si>
    <t>Проценты к уплате</t>
  </si>
  <si>
    <t>080</t>
  </si>
  <si>
    <t>Прочие доходы</t>
  </si>
  <si>
    <t>090</t>
  </si>
  <si>
    <t>Прочие расходы</t>
  </si>
  <si>
    <t>100</t>
  </si>
  <si>
    <t>Прибыль до налогообложения</t>
  </si>
  <si>
    <t>110</t>
  </si>
  <si>
    <t>120</t>
  </si>
  <si>
    <t>Чистая прибыль</t>
  </si>
  <si>
    <t>130</t>
  </si>
  <si>
    <t>Справочно:</t>
  </si>
  <si>
    <t>Списание дебиторских и кредиторских задолженностей, по которым истек срок исковой давности</t>
  </si>
  <si>
    <t>Прибыль (убыток) прошлых лет, выявленная в отчетном году</t>
  </si>
  <si>
    <r>
      <t>_____</t>
    </r>
    <r>
      <rPr>
        <b/>
        <sz val="8"/>
        <rFont val="Times New Roman"/>
        <family val="1"/>
        <charset val="204"/>
      </rPr>
      <t>*</t>
    </r>
    <r>
      <rPr>
        <b/>
        <sz val="8"/>
        <color indexed="9"/>
        <rFont val="Times New Roman"/>
        <family val="1"/>
        <charset val="204"/>
      </rPr>
      <t>_</t>
    </r>
    <r>
      <rPr>
        <b/>
        <sz val="8"/>
        <rFont val="Times New Roman"/>
        <family val="1"/>
        <charset val="204"/>
      </rPr>
      <t>Полное наименование видов деятельности:</t>
    </r>
  </si>
  <si>
    <r>
      <t>_______</t>
    </r>
    <r>
      <rPr>
        <sz val="8"/>
        <rFont val="Times New Roman"/>
        <family val="1"/>
        <charset val="204"/>
      </rPr>
      <t>гр. 6, 11 - оказание услуг по передаче электрической энергии по электрическим сетям, принадлежащим на праве собственности или ином законном основании территориальным сетевым организациям;</t>
    </r>
  </si>
  <si>
    <r>
      <t>_______</t>
    </r>
    <r>
      <rPr>
        <sz val="8"/>
        <color indexed="8"/>
        <rFont val="Times New Roman"/>
        <family val="1"/>
        <charset val="204"/>
      </rPr>
      <t>г</t>
    </r>
    <r>
      <rPr>
        <sz val="8"/>
        <rFont val="Times New Roman"/>
        <family val="1"/>
        <charset val="204"/>
      </rPr>
      <t>р. 7, 12 - оказание услуг по технологическому присоединению к электрическим сетям.</t>
    </r>
  </si>
  <si>
    <r>
      <t>____</t>
    </r>
    <r>
      <rPr>
        <b/>
        <sz val="8"/>
        <rFont val="Times New Roman"/>
        <family val="1"/>
        <charset val="204"/>
      </rPr>
      <t>**</t>
    </r>
    <r>
      <rPr>
        <b/>
        <sz val="8"/>
        <color indexed="9"/>
        <rFont val="Times New Roman"/>
        <family val="1"/>
        <charset val="204"/>
      </rPr>
      <t>_</t>
    </r>
    <r>
      <rPr>
        <b/>
        <sz val="8"/>
        <rFont val="Times New Roman"/>
        <family val="1"/>
        <charset val="204"/>
      </rPr>
      <t>Заполняется субъектами естественных монополий, оказывающими услуги по  передаче электрической энергии по электрическим сетям, принадлежащим на праве  собственности или ином законном основании территориальным сетевым организациям, в нескольких субъектах РФ.</t>
    </r>
  </si>
  <si>
    <r>
      <t>______</t>
    </r>
    <r>
      <rPr>
        <b/>
        <sz val="8"/>
        <rFont val="Times New Roman"/>
        <family val="1"/>
        <charset val="204"/>
      </rPr>
      <t xml:space="preserve"> Для остальных субъектов естественных монополий графы 5 - 8, 10 - 13 заполняются в целом по предприятию.</t>
    </r>
  </si>
  <si>
    <t>Руководитель</t>
  </si>
  <si>
    <t>(подпись)</t>
  </si>
  <si>
    <t>Главный бухгалтер</t>
  </si>
  <si>
    <t>Расшифровка расходов субъекта естественных монополий, оказывающего услуги по передаче электроэнергии (мощности) по электрическим сетям, принадлежащим на праве собственности</t>
  </si>
  <si>
    <t>или ином законном основании территориальным сетевым организациям</t>
  </si>
  <si>
    <t>Субъектами естественных монополий, оказывающими услуги по передаче электроэнергии (мощности) по электрическим сетям, принадлежащим на праве собственности</t>
  </si>
  <si>
    <t xml:space="preserve">Расшифровка расходов субъекта естественных монополий, оказывающего услуги по передаче электроэнергии (мощности) 
по электрическим сетям, принадлежащим на праве собственности или ином законном основании территориальным сетевым организациям
</t>
  </si>
  <si>
    <t>из графы 4:
по Субъекту РФ, указанному в заголовке формы</t>
  </si>
  <si>
    <t>За аналогичный период пре-дыдущего года, всего по предприятию</t>
  </si>
  <si>
    <t>из графы 10: по Субъекту РФ, указанному в заголовке формы</t>
  </si>
  <si>
    <t>Примечания:
принцип разделения показателей по субъектам РФ
и по видам деятельности согласно ОРД предприятия</t>
  </si>
  <si>
    <t>Передача
по расп-редели-тельным сетям</t>
  </si>
  <si>
    <t>Техноло-гическое присоеди-нение</t>
  </si>
  <si>
    <t>Передача
и техно-логичес-кое присоеди-нение</t>
  </si>
  <si>
    <t>Прочие виды деятель-ности</t>
  </si>
  <si>
    <t>8 (сумма
гр. 6 и 7)</t>
  </si>
  <si>
    <t>14 (сумма гр. 12 и 13)</t>
  </si>
  <si>
    <t>Расходы, учитываемые в целях налогообложения прибыли, всего, в том числе (сумма строк 110, 120, 130, 140, 150, 160, 170, 180, 190)</t>
  </si>
  <si>
    <t>Материальные расходы (сумма строк 111, 112, 113)</t>
  </si>
  <si>
    <t>Расходы на приобретение сырья и материалов</t>
  </si>
  <si>
    <t>111</t>
  </si>
  <si>
    <t>Расходы на приобретение электрической энергии на компенсацию технологического расхода (потерь) электрической энергии в сетях, в том числе по уровням напряжения:</t>
  </si>
  <si>
    <t>112</t>
  </si>
  <si>
    <t>Расходы на приобретение электрической энергии на хозяйственные нужды</t>
  </si>
  <si>
    <t>113</t>
  </si>
  <si>
    <t>Расходы на оплату услуг сторонних организаций (сумма строк 121, 122, 123, 124)</t>
  </si>
  <si>
    <t>121</t>
  </si>
  <si>
    <t>122</t>
  </si>
  <si>
    <t>Оплата услуг по передаче электрической энергии, оказываемых другими сетевыми организациями</t>
  </si>
  <si>
    <t>123</t>
  </si>
  <si>
    <t>Расходы на ремонт основных средств, выполняемые подрядным способом</t>
  </si>
  <si>
    <t>124</t>
  </si>
  <si>
    <t>Управленческий персонал</t>
  </si>
  <si>
    <t>Специалисты и технические</t>
  </si>
  <si>
    <t>Основные производственные рабочие</t>
  </si>
  <si>
    <t>Справочно: среднесписочная численность промышленно-производственного персонала организации **</t>
  </si>
  <si>
    <t>Расходы на выплату страховых взносов в Пенсионный фонд Российской Федерации, Фонд социального страхования Российской Федерации, Федеральный фонд обязательного медицинского страхования и территориальные фонды обязательного медицинского страхования</t>
  </si>
  <si>
    <t>140</t>
  </si>
  <si>
    <t>Амортизация основных средств</t>
  </si>
  <si>
    <t>150</t>
  </si>
  <si>
    <t>Аренда и лизинговые платежи (сумма строк 161, 162)</t>
  </si>
  <si>
    <t>160</t>
  </si>
  <si>
    <t>Плата за аренду имущества</t>
  </si>
  <si>
    <t>161</t>
  </si>
  <si>
    <t>Лизинговые платежи</t>
  </si>
  <si>
    <t>162</t>
  </si>
  <si>
    <t>Налоги, уменьшающие налогооблагаемую базу по налогу на прибыль</t>
  </si>
  <si>
    <t>170</t>
  </si>
  <si>
    <t>Расходы на выплату процентов по кредитам, уменьшающие налогооблагаемую базу по налогу на прибыль</t>
  </si>
  <si>
    <t>180</t>
  </si>
  <si>
    <t>190</t>
  </si>
  <si>
    <t>Расходы, не учитываемые в целях налогообложения прибыли, всего, в том числе (сумма строк 210, 220, 230, 240, 250)</t>
  </si>
  <si>
    <t>200</t>
  </si>
  <si>
    <t>Возврат заемных средств на цели инвестпрограммы</t>
  </si>
  <si>
    <t>210</t>
  </si>
  <si>
    <t>Прибыль, направленная на инвестиции</t>
  </si>
  <si>
    <t>220</t>
  </si>
  <si>
    <t>Прибыль, направленная на выплату дивидендов</t>
  </si>
  <si>
    <t>230</t>
  </si>
  <si>
    <t>Расходы социального характера из прибыли</t>
  </si>
  <si>
    <t>240</t>
  </si>
  <si>
    <t>Прочие расходы из прибыли в отчетном периоде</t>
  </si>
  <si>
    <t>250</t>
  </si>
  <si>
    <t>Расходы на уплату налога на прибыль</t>
  </si>
  <si>
    <t>300</t>
  </si>
  <si>
    <t>Справочные показатели:</t>
  </si>
  <si>
    <t>Из строки 100 прямые расходы</t>
  </si>
  <si>
    <t>400</t>
  </si>
  <si>
    <t>Из строки 100 косвенные расходы</t>
  </si>
  <si>
    <t>500</t>
  </si>
  <si>
    <t>Расходы на приобретение, сооружение и изготовление основных средств, а также на достройку, дооборудование, реконструкцию, модернизацию и техническое перевооружение основных средств</t>
  </si>
  <si>
    <t>600</t>
  </si>
  <si>
    <t>Расходы на ремонт основных средств (включая арендованные),
всего, в том числе:</t>
  </si>
  <si>
    <t>700</t>
  </si>
  <si>
    <t>материальные расходы</t>
  </si>
  <si>
    <t>расходы на оплату труда и выплату страховых</t>
  </si>
  <si>
    <t>расходы на ремонт основных средств, выполняемый подрядным способом</t>
  </si>
  <si>
    <t>прочие расходы</t>
  </si>
  <si>
    <t>Расходы на приобретение электрической энергии в целях компенсации коммерческого расхода (потерь) электрической энергии в сетях</t>
  </si>
  <si>
    <t>800</t>
  </si>
  <si>
    <r>
      <t>_______</t>
    </r>
    <r>
      <rPr>
        <sz val="8"/>
        <rFont val="Times New Roman"/>
        <family val="1"/>
        <charset val="204"/>
      </rPr>
      <t>гр. 6, 12 - оказание услуг по передаче электрической энергии (мощности) по единой национальной (общероссийской) электрической сети;</t>
    </r>
  </si>
  <si>
    <r>
      <t>_______</t>
    </r>
    <r>
      <rPr>
        <sz val="8"/>
        <rFont val="Times New Roman"/>
        <family val="1"/>
        <charset val="204"/>
      </rPr>
      <t>гр. 7, 13 - оказание услуг по технологическому присоединению к электрическим сетям.</t>
    </r>
  </si>
  <si>
    <r>
      <t>____</t>
    </r>
    <r>
      <rPr>
        <b/>
        <sz val="8"/>
        <rFont val="Times New Roman"/>
        <family val="1"/>
        <charset val="204"/>
      </rPr>
      <t>**</t>
    </r>
    <r>
      <rPr>
        <b/>
        <sz val="8"/>
        <color indexed="9"/>
        <rFont val="Times New Roman"/>
        <family val="1"/>
        <charset val="204"/>
      </rPr>
      <t>_</t>
    </r>
    <r>
      <rPr>
        <b/>
        <sz val="8"/>
        <rFont val="Times New Roman"/>
        <family val="1"/>
        <charset val="204"/>
      </rPr>
      <t>В целях настоящей таблицы под промышленно-производственным персоналом понимается персонал, расходы на оплату труда которого учитываются по счету 20 "Основное производство".</t>
    </r>
  </si>
  <si>
    <t>Расшифровка дебиторской задолженности, заемных средств и стоимости активов</t>
  </si>
  <si>
    <t>По состоянию на начало отчетного периода,
всего по предприятию</t>
  </si>
  <si>
    <t>По состоянию на коней отчетного периода,
всего по предприятию</t>
  </si>
  <si>
    <t>Дебиторская задолженность</t>
  </si>
  <si>
    <t>900</t>
  </si>
  <si>
    <t>в том числе по расчетам с покупателями и заказчиками</t>
  </si>
  <si>
    <t>-</t>
  </si>
  <si>
    <t>Заемные средства, учитываемые в долгосрочных обязательствах, которые могут быть прямо отнесены на услуги по передаче электроэнергии по распределительным сетям и технологическое присоединение</t>
  </si>
  <si>
    <t>1000</t>
  </si>
  <si>
    <t>Заемные средства, учитываемые в краткосрочных обязательствах, которые могут быть прямо отнесены на услуги по передаче электроэнергии по распределительным сетям и технологическое присоединение</t>
  </si>
  <si>
    <t>1100</t>
  </si>
  <si>
    <t>Основные средства</t>
  </si>
  <si>
    <t>1200</t>
  </si>
  <si>
    <t>Арендованные основные средства</t>
  </si>
  <si>
    <t>1300</t>
  </si>
  <si>
    <t>Незавершенное строительство</t>
  </si>
  <si>
    <t>1400</t>
  </si>
  <si>
    <t>Корректировка НВВ по итогам предыдущих периодов регулирования</t>
  </si>
  <si>
    <t>Том, номер страницы в томе</t>
  </si>
  <si>
    <t xml:space="preserve">Таблица № 1 </t>
  </si>
  <si>
    <t>Материалы по экономическим вопросам за отчетный период</t>
  </si>
  <si>
    <t>Материалы по экономическим вопросам на плановый период</t>
  </si>
  <si>
    <t>Таблица № 2</t>
  </si>
  <si>
    <t>Таблица № 3</t>
  </si>
  <si>
    <t>Таблица № 4</t>
  </si>
  <si>
    <t>Таблица № 5</t>
  </si>
  <si>
    <t>Таблица № 6</t>
  </si>
  <si>
    <t>Единый котловой тариф</t>
  </si>
  <si>
    <t>Уровень напряжения</t>
  </si>
  <si>
    <t>Период</t>
  </si>
  <si>
    <t>1 полугодие</t>
  </si>
  <si>
    <t>2 полугодие</t>
  </si>
  <si>
    <t>Год</t>
  </si>
  <si>
    <t>Население</t>
  </si>
  <si>
    <t>с 0,7</t>
  </si>
  <si>
    <t>без 0,7</t>
  </si>
  <si>
    <t>Прочие</t>
  </si>
  <si>
    <t>Одноставочные</t>
  </si>
  <si>
    <t>электроэнергия</t>
  </si>
  <si>
    <t>мощность</t>
  </si>
  <si>
    <t>Двуставочные</t>
  </si>
  <si>
    <t>Двуставочные без ГН</t>
  </si>
  <si>
    <t>Двуставочные ГН</t>
  </si>
  <si>
    <t>Собственные нужды ЭСО</t>
  </si>
  <si>
    <t>Итого</t>
  </si>
  <si>
    <t>Полезный отпуск ТСО</t>
  </si>
  <si>
    <t>Выручка ТСО</t>
  </si>
  <si>
    <t>Одноставочные без ГН</t>
  </si>
  <si>
    <t>Расшифровка сальдо-перетоков и взаиморасчётов (поступлений и оплаты) со смежными сетевыми организациями по индивидуальным тарифам</t>
  </si>
  <si>
    <t>Наименование ТСО</t>
  </si>
  <si>
    <t>Вид тарифа</t>
  </si>
  <si>
    <t>Сальдо-Переток</t>
  </si>
  <si>
    <t>Индивидуальный тариф</t>
  </si>
  <si>
    <t>Оплата/ Поступление</t>
  </si>
  <si>
    <t>Одноставочный</t>
  </si>
  <si>
    <t>Двуставочный</t>
  </si>
  <si>
    <t>Энергия</t>
  </si>
  <si>
    <t>Мощность</t>
  </si>
  <si>
    <t>Ставка на содержание</t>
  </si>
  <si>
    <t>Ставка на потери</t>
  </si>
  <si>
    <t>«Беловское Энергоуправление» ОАО (ИНН 4202004654)</t>
  </si>
  <si>
    <t>«Горэлектросеть» ООО  (ИНН 4217127144)</t>
  </si>
  <si>
    <t>«ЕвразЭнергоТранс» ООО (ИНН 4217084532)</t>
  </si>
  <si>
    <t>«Кемэнерго» ООО (ИНН 4205265936)</t>
  </si>
  <si>
    <t>«Кузбасская энергосетевая компания» ООО (ИНН 4205109750)</t>
  </si>
  <si>
    <t>«КузбассЭлектро» ОАО  (ИНН 4202002174)</t>
  </si>
  <si>
    <t>«МРСК Сибири» ПАО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</si>
  <si>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«Мысковская электросетевая организация» ООО  (ИНН 4214026476)</t>
  </si>
  <si>
    <t>«Оборонэнерго» АО  (филиал «Сибирский» АО «Оборонэнерго») (ИНН 7704726225)</t>
  </si>
  <si>
    <t>«Объединенная компания РУСАЛ Энергосеть» ООО  (ИНН 7709806795)</t>
  </si>
  <si>
    <t>«ОЭСК» ООО  (ИНН 4223052779)</t>
  </si>
  <si>
    <t>«Регионэнергосеть» ООО (ИНН 4205271471)</t>
  </si>
  <si>
    <t>«РЖД» ОАО  (Западно-Сибирская дирекция по энергообеспечению - СП Трансэнерго - филиала ОАО «РЖД») (ИНН 7708503727)</t>
  </si>
  <si>
    <t>«РЖД» ОАО  (Красноярская дирекция по энергообеспечению - СП Трансэнерго - филиала ОАО «РЖД») (ИНН 7708503727)</t>
  </si>
  <si>
    <t>«СДС-Энерго» ХК ООО  (ИНН 4250003450)</t>
  </si>
  <si>
    <t>«Северо-Кузбасская энергетическая компания» АО (ИНН 4205153492)</t>
  </si>
  <si>
    <t>«Сибирская промышленная сетевая компания» АО (ИНН 4205234208)</t>
  </si>
  <si>
    <t>«Сибирские территориальные сети» ООО (ИНН 5406590222)</t>
  </si>
  <si>
    <t>«СибЭнергоТранс - 42» ООО (ИНН 4223086707)</t>
  </si>
  <si>
    <t>«Специализированная шахтная энергомеханическая компания» АО (ИНН 4208003209)</t>
  </si>
  <si>
    <t>«Территориальная распределительная сетевая компания Новокузнецкого муниципального района» МУП (ИНН 4252003462)</t>
  </si>
  <si>
    <t>«Территориальная сетевая организация «Сибирь» ООО (ИНН 4205282579)</t>
  </si>
  <si>
    <t>«Трансхимэнерго» ООО (ИНН 4205220893)</t>
  </si>
  <si>
    <t>«Электросеть» АО (ИНН 7714734225)</t>
  </si>
  <si>
    <t>«Электросетьсервис» ООО (ИНН 4223057103)</t>
  </si>
  <si>
    <t>«ЭнергоПаритет» ООО (ИНН 4205262491)</t>
  </si>
  <si>
    <t>«Энергосервис» ООО (ИНН 4212038927)</t>
  </si>
  <si>
    <t>Итого поступление от ТСО</t>
  </si>
  <si>
    <t>70% от базового уровня ОПР ТСО, рассчитанного согласно методическим указаниям, утвержденных приказом ФСТ России от 17.02.12012 №98-э</t>
  </si>
  <si>
    <t>30% от базового уровня ОПР, рассчитанного согласно методическим указаниям, утвержденным приказом ФСТ России от 18.03.2015 №421-э</t>
  </si>
  <si>
    <t>Компенсация потерь владельцам объектов электросетевого хозяйства, которые
не вправе препятствовать перетоку</t>
  </si>
  <si>
    <t>3.</t>
  </si>
  <si>
    <t>4.</t>
  </si>
  <si>
    <r>
      <t xml:space="preserve">Расчёт необходимой валовой выручки </t>
    </r>
    <r>
      <rPr>
        <b/>
        <i/>
        <sz val="16"/>
        <color theme="1"/>
        <rFont val="Times New Roman"/>
        <family val="1"/>
        <charset val="204"/>
      </rPr>
      <t>(организация)</t>
    </r>
    <r>
      <rPr>
        <b/>
        <sz val="16"/>
        <color theme="1"/>
        <rFont val="Times New Roman"/>
        <family val="1"/>
        <charset val="204"/>
      </rPr>
      <t xml:space="preserve"> методом долгосрочной индексации (на 5 лет - 20__-20__)</t>
    </r>
  </si>
  <si>
    <t>6. Корректировка НВВ в соответствии с параметрами надёжности и качества</t>
  </si>
  <si>
    <t>1.2.1.</t>
  </si>
  <si>
    <t>1.2.2.</t>
  </si>
  <si>
    <t>1.6.</t>
  </si>
  <si>
    <t>1.7.</t>
  </si>
  <si>
    <t>1.8.</t>
  </si>
  <si>
    <t>Расчет размера расходов _____________________________________________ , связанных с осуществлением технологического присоединения энергопринимающих устройств мощностью, не превышающей 15 кВт включительно, не включаемых в состав платы за технологическое присоединение на 2022 год</t>
  </si>
  <si>
    <t>Показатели</t>
  </si>
  <si>
    <t>Фактические данные за 2020 г</t>
  </si>
  <si>
    <t>Расчетные (фактические) данные за 2020 г.</t>
  </si>
  <si>
    <t>Плановые показатели на 2022 г.</t>
  </si>
  <si>
    <t>ставка платы (руб./кВт, руб./км, руб./шт., рублей на точку учета)</t>
  </si>
  <si>
    <t>мощность, длина линий, количество (кВт, км, шт., точек учета)</t>
  </si>
  <si>
    <t>расходы на строительство объекта, на обеспечение средствами коммерческого учета электрической энергии
 (тыс. руб.)</t>
  </si>
  <si>
    <t>стандарт. тариф. ставка (руб./кВт, руб./км, руб./шт, рублей на точку учета)</t>
  </si>
  <si>
    <t>мощность, длина линий, количество (кВт, км, шт, точек учета)</t>
  </si>
  <si>
    <t>расходы на строительство объекта, на обеспечение средствами коммерческого учета электрической энергии (тыс. руб.)</t>
  </si>
  <si>
    <t>стандарт. тариф. ставка (руб./кВт, руб./км, руб./шт,  рублей на точку учета)</t>
  </si>
  <si>
    <t>мощность, длина линий, количество (кВт, км, шт.)</t>
  </si>
  <si>
    <t>расходы на строительство объекта, , точек учета)
, на обеспечение средствами коммерческого учета электрической энергии
 (тыс. руб.)</t>
  </si>
  <si>
    <t>1.</t>
  </si>
  <si>
    <t>Расходы на выполнение организационно-технических мероприятий, связанные с осуществлением технологического присоединения [п. 1.1 + п. 1.2 ]:</t>
  </si>
  <si>
    <t>Х</t>
  </si>
  <si>
    <t>подготовка и выдача сетевой организацией технических условий (ТУ) Заявителю, на уровне напряжения i и (или) диапазоне мощности j</t>
  </si>
  <si>
    <t>проверка сетевой организацией выполнения Заявителем ТУ, на уровне напряжения i и (или) диапазоне мощности j</t>
  </si>
  <si>
    <t>2.</t>
  </si>
  <si>
    <t>Расходы по мероприятиям "последней мили" и расходы на обеспечение средствами коммерческого учета электрической энергии, связанные с осуществлением технологического присоединения [п. 2.1 + п. 2.2 + п. 2.3 + п. 2.4 + 2.5]:</t>
  </si>
  <si>
    <t>Строительство воздушных линий</t>
  </si>
  <si>
    <t>3.J</t>
  </si>
  <si>
    <t>Материал опоры (деревянные (j = 1), металлические (j = 2), железобетонные (j = 3)</t>
  </si>
  <si>
    <t>3.j.k</t>
  </si>
  <si>
    <t>Тип провода (изолированный провод (k = 1), неизолированный провод (k = 2)</t>
  </si>
  <si>
    <t>3.j.k.l</t>
  </si>
  <si>
    <t>Материал провода (медный (l = 1), стальной (l = 2), сталеалюминиевый (l = 3), алюминиевый (l = 4)</t>
  </si>
  <si>
    <t>3.j.k.l.m</t>
  </si>
  <si>
    <t>Сечение провода (диапазон до 50 квадратных мм включительно (m = 1), от 50 до 100 квадратных мм включительно (m = 2), от 100 до 200 квадратных мм включительно (m = 3), от 200 до 500 квадратных мм включительно (m = 4), от 500 до 800 квадратных мм включительно (m = 5), свыше 800 квадратных мм (m = 6)</t>
  </si>
  <si>
    <t>Строительство кабельных линий</t>
  </si>
  <si>
    <t>4.j</t>
  </si>
  <si>
    <t>Способ прокладки кабельных линий (в траншеях (j = 1), в блоках (j = 2), в каналах (j = 3), в туннелях и коллекторах (j = 4), в галереях и эстакадах (j = 5), горизонтальное наклонное бурение (j = 6)</t>
  </si>
  <si>
    <t>4.j.k</t>
  </si>
  <si>
    <t>Одножильные (k = 1) и многожильные (k = 2)</t>
  </si>
  <si>
    <t>4.j.k.l</t>
  </si>
  <si>
    <t>Кабели с резиновой и пластмассовой изоляцией (l = 1), бумажной изоляцией (l = 2)</t>
  </si>
  <si>
    <t>4.j.k.l.m</t>
  </si>
  <si>
    <t>Строительством пунктов секционирования</t>
  </si>
  <si>
    <t>5.j</t>
  </si>
  <si>
    <t xml:space="preserve">Реклоузеры (j = 1 распределительные пункты (РП) (j = 2), переключательные пункты (ПП) (j = 3)
</t>
  </si>
  <si>
    <t>5.j.k</t>
  </si>
  <si>
    <t>Номинальный ток до 100 А включительно (k = 1), от 100 до 250 А включительно (k = 2), от 250 до 500 А включительно (k = 3), от 500 А до 1 000 А включительно (k = 4), свыше 1 000 А (k = 5)</t>
  </si>
  <si>
    <t>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</si>
  <si>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6.j</t>
  </si>
  <si>
    <t>Трансформаторные подстанции (ТП), за исключением распределительных трансформаторных подстанций (РТП)</t>
  </si>
  <si>
    <t>6.j.k</t>
  </si>
  <si>
    <t>Однотрансформаторные (k = 1), двухтрансформаторные и более (k = 2)</t>
  </si>
  <si>
    <t>6.j.k.l</t>
  </si>
  <si>
    <t>Трансформаторная мощность до 25 кВА включительно (l = 1), от 25 до 100 кВА включительно (l = 2), от 100 до 250 кВА включительно (l = 3), от 250 до 400 кВА (l = 4), от 400 до 1000 кВА включительно (l = 5), свыше 1000 кВА l = 6)</t>
  </si>
  <si>
    <t xml:space="preserve">Строительство распределительных трансформаторных подстанций (РТП) с уровнем напряжения до 35 кВ
</t>
  </si>
  <si>
    <t>7.j</t>
  </si>
  <si>
    <t xml:space="preserve">Распределительные трансформаторные подстанции (РТП)
</t>
  </si>
  <si>
    <t>7.j.k</t>
  </si>
  <si>
    <t xml:space="preserve">Однотрансформаторные (k = 1), двухтрансформаторные и более (k = 2)
</t>
  </si>
  <si>
    <t>7.j.k.l</t>
  </si>
  <si>
    <t xml:space="preserve">Трансформаторная мощность до 25 кВА включительно (l = 1), от 25 до 100 кВА включительно (l = 2), от 100 до 250 кВА включительно (l = 3), от 250 до 400 кВА (l = 4), от 420 до 1000 кВА включительно (l = 5), свыше 1000 кВА (l = 6)
</t>
  </si>
  <si>
    <t>Строительство центров питания, подстанций уровнем напряжения 35 кВ и выше (ПС)</t>
  </si>
  <si>
    <t>8.j</t>
  </si>
  <si>
    <t xml:space="preserve">ПС 35 кВ (j = 1), ПС 110 кВ и выше (j = 2)
</t>
  </si>
  <si>
    <t>8 (1).</t>
  </si>
  <si>
    <t xml:space="preserve">Обеспечение средствами коммерческого учета электрической энергии (мощности)
</t>
  </si>
  <si>
    <t>8 (1).j</t>
  </si>
  <si>
    <t xml:space="preserve">однофазный (j = 1), трехфазный (j = 2)
</t>
  </si>
  <si>
    <t>8 (1).j.k</t>
  </si>
  <si>
    <t>прямого включения (k = 1), полукосвенного включения (k = 2), косвенного включения (k = 3)</t>
  </si>
  <si>
    <t>9.</t>
  </si>
  <si>
    <t>Суммарный размер платы за технологическое присоединение [п. 9.1 * п. 9.2 / 1000]:</t>
  </si>
  <si>
    <t>Размер платы за технологическое присоединение (руб. без НДС)</t>
  </si>
  <si>
    <t>Плановое количество договоров на осуществление технологическое присоединение к электрическим сетям (плановое количество членов объединений (организаций), указанных в п. 9 Методических указаний по определению размера платы за технологическое присоединение к электрическим сетям, утвержденных приказом ФАС России от 29.08.2017 года, N 1135/17 (зарегистрирован Минюстом России 19.10.2017 N 48609) (шт.)</t>
  </si>
  <si>
    <t>10.</t>
  </si>
  <si>
    <t>Размер расходов, связанных с осуществлением технологического присоединения к электрическим сетям, не включаемых в состав платы за технологическое присоединение (п. 1 + п. 2 - п. 9)</t>
  </si>
  <si>
    <t>Расходы, принимаемые в расчет</t>
  </si>
  <si>
    <t>Установленные выпадающие доходы на 2020 год</t>
  </si>
  <si>
    <t>Невозмещённые расходы за 2020 год (превышение фактических затрат по сравнению с полученной компенсацией)</t>
  </si>
  <si>
    <t>ИПЦ 2020/2021</t>
  </si>
  <si>
    <t>ИПЦ 2021/2022</t>
  </si>
  <si>
    <t>Выпадающие расходы, принимаемые в расчет, с учетом ИПЦ</t>
  </si>
  <si>
    <t>Выпадающие доходы планируемые на период регулирования 2022 г.</t>
  </si>
  <si>
    <t>Расчет размера расходов __________________________________________ , связанных с осуществлением технологического присоединения к электрическим сетям энергопринимающих устройств максимальной мощностью до 150 кВт включительно, не включаемых в состав платы за технологическое присоединение на 2022 год</t>
  </si>
  <si>
    <t>N п/п</t>
  </si>
  <si>
    <t>Фактические данные за 2020 год</t>
  </si>
  <si>
    <t>Расчетные (фактические) данные за 2020 год</t>
  </si>
  <si>
    <t>ставка платы (руб./кВт, руб./км, руб./шт)</t>
  </si>
  <si>
    <t>мощность, длина линий, количество (кВт, км, шт)</t>
  </si>
  <si>
    <t>расходы на строительство объекта (тыс. руб.)</t>
  </si>
  <si>
    <t>стандарт, тариф, ставка (руб./кВт, руб./км, руб./шт)</t>
  </si>
  <si>
    <t>мощность, длина линий (кВт, км, шт)</t>
  </si>
  <si>
    <t>Расходы по мероприятиям "последней мили", связанные с осуществлением технологического присоединения к электрическим сетям [п. 2 + п. 3 + п. 4 + п. 5 + п. 6 + п. 7]:</t>
  </si>
  <si>
    <t>x</t>
  </si>
  <si>
    <t>2.j</t>
  </si>
  <si>
    <t>2.j.k</t>
  </si>
  <si>
    <t>2.j.k.l</t>
  </si>
  <si>
    <t>2.j.k.l.m</t>
  </si>
  <si>
    <t>3.j</t>
  </si>
  <si>
    <t>Строительство пунктов секционирования</t>
  </si>
  <si>
    <t>Реклоузеры (j = 1 распределительные пункты (РП) (j = 2), переключательные пункты (ПП) (j = 3)</t>
  </si>
  <si>
    <t>5.j.k.l</t>
  </si>
  <si>
    <t>Трансформаторная мощность до 25 кВА включительно (l = 1), от 25 до 100 кВА включительно (l = 2), от 100 до 250 кВА включительно (l = 3), от 250 до 400 кВА (l = 4), от 420 до 1000 кВА включительно (l = 5), свыше 1000 кВА (l = 6)</t>
  </si>
  <si>
    <t>Строительство распределительных трансформаторных подстанций (РТП) с уровнем напряжения до 35 кВ</t>
  </si>
  <si>
    <t>Распределительные трансформаторные подстанции (РТП)</t>
  </si>
  <si>
    <t>ПС 35 кВ (j = 1), ПС 110 кВ и выше (j = 2)</t>
  </si>
  <si>
    <t>Суммарный размер платы за технологическое присоединение в части мероприятий "последней мили" [пункт 9 + пункт 10 + пункт 11 + пункт 12 + пункт 13 + пункт 14]:</t>
  </si>
  <si>
    <t>9.j</t>
  </si>
  <si>
    <t>9.j.k</t>
  </si>
  <si>
    <t>9.j.k.l</t>
  </si>
  <si>
    <t>9.j.k.l.m</t>
  </si>
  <si>
    <t>10.j</t>
  </si>
  <si>
    <t>10.j.k</t>
  </si>
  <si>
    <t>10.j.k.l</t>
  </si>
  <si>
    <t>10.j.k.l.m</t>
  </si>
  <si>
    <t>11.j</t>
  </si>
  <si>
    <t>11.j.k</t>
  </si>
  <si>
    <t>Номинальный ток до 100 А включительно (k = 1), от 100 до 250 А включительно (k = 2), от 250 до 500 А включительно (k = 3), от 500 А до 1000 А включительно (k = 4), свыше 1000 А (k = 5)</t>
  </si>
  <si>
    <t>12.j</t>
  </si>
  <si>
    <t xml:space="preserve">Трансформаторные подстанции (ТП), за исключением распределительных трансформаторных подстанций (РТП)
</t>
  </si>
  <si>
    <t>12.j.k</t>
  </si>
  <si>
    <t>12.j.k.l</t>
  </si>
  <si>
    <t>13.</t>
  </si>
  <si>
    <t>13.j</t>
  </si>
  <si>
    <t>13.j.k</t>
  </si>
  <si>
    <t>13.j.k.l</t>
  </si>
  <si>
    <t>Трансформаторная мощность до 25 кВА включительно (l = 1), от 25 до 100 кВА включительно (l = 2), от 100 до 250 кВА включительно (l = 3), от 250 до 500 кВА (l = 4), от 500 до 900 кВА включительно (l = 5), свыше 1000 кВА (l = 6)</t>
  </si>
  <si>
    <t>14.</t>
  </si>
  <si>
    <t>14.j</t>
  </si>
  <si>
    <t>15.</t>
  </si>
  <si>
    <t>Размер расходов по мероприятиям "последней мили", связанных с осуществлением технологического присоединения к электрическим сетям, не включаемых в плату за технологическое присоединение [п. 1 - п. 8]</t>
  </si>
  <si>
    <t>2.12. ИТОГО неподконтрольных расходов</t>
  </si>
  <si>
    <r>
      <t xml:space="preserve">ИТОГО подконтрольные расходы 
</t>
    </r>
    <r>
      <rPr>
        <b/>
        <sz val="12"/>
        <color rgb="FFFF0000"/>
        <rFont val="Times New Roman"/>
        <family val="1"/>
        <charset val="204"/>
      </rPr>
      <t>ф 9 Методики 421-э</t>
    </r>
  </si>
  <si>
    <r>
      <t xml:space="preserve">1.5. </t>
    </r>
    <r>
      <rPr>
        <b/>
        <sz val="12"/>
        <color rgb="FFFF0000"/>
        <rFont val="Times New Roman"/>
        <family val="1"/>
        <charset val="204"/>
      </rPr>
      <t>ВСЕГО</t>
    </r>
    <r>
      <rPr>
        <b/>
        <sz val="12"/>
        <color theme="1"/>
        <rFont val="Times New Roman"/>
        <family val="1"/>
        <charset val="204"/>
      </rPr>
      <t xml:space="preserve"> подконтрольные расходы</t>
    </r>
  </si>
  <si>
    <t>6.1.</t>
  </si>
  <si>
    <t>6.2.</t>
  </si>
  <si>
    <t>6.3. Итого корректировка НВВ в соответствии с параметрами надёжности и качества</t>
  </si>
  <si>
    <t>Плановые показатели на 2022 год</t>
  </si>
  <si>
    <t>Таблица № 7</t>
  </si>
  <si>
    <t>Таблица № 8</t>
  </si>
  <si>
    <t>Таблица № 9</t>
  </si>
  <si>
    <t>Информация о Заявителе</t>
  </si>
  <si>
    <t>Полное наименование организации</t>
  </si>
  <si>
    <t>Сокращенное наименование организации</t>
  </si>
  <si>
    <t>Субъект РФ</t>
  </si>
  <si>
    <t>ИНН</t>
  </si>
  <si>
    <t>КПП</t>
  </si>
  <si>
    <t>ОКТМО</t>
  </si>
  <si>
    <t>ОКПО</t>
  </si>
  <si>
    <t>ОГРН</t>
  </si>
  <si>
    <t>ОКВЭД (по всем видам деятельности)</t>
  </si>
  <si>
    <t>Налоговый режим</t>
  </si>
  <si>
    <t>Дата регистрации организации</t>
  </si>
  <si>
    <t>Юридический адрес</t>
  </si>
  <si>
    <t>Фактический адрес</t>
  </si>
  <si>
    <t>Почтовый адрес</t>
  </si>
  <si>
    <t>Телефон (с кодом)</t>
  </si>
  <si>
    <t>Факс (с кодом)</t>
  </si>
  <si>
    <t>Выделенный абонентский номер для обращений потребителей услуг по передаче электрической энергии и (или) технологическому присоединению (с кодом)</t>
  </si>
  <si>
    <t xml:space="preserve">Адрес электронной почты </t>
  </si>
  <si>
    <t>Адрес официального сайта в Интернете</t>
  </si>
  <si>
    <t xml:space="preserve">Руководитель организации </t>
  </si>
  <si>
    <t>Должность</t>
  </si>
  <si>
    <t>ФИО полностью</t>
  </si>
  <si>
    <t xml:space="preserve">Для контакта по экономическим вопросам </t>
  </si>
  <si>
    <t>Телефон</t>
  </si>
  <si>
    <t>Для контакта по техническим вопросам</t>
  </si>
  <si>
    <t xml:space="preserve">Опубликование предложения на установление тарифов по Стандартам раскрытия информации </t>
  </si>
  <si>
    <t>в сети Интернет</t>
  </si>
  <si>
    <t>Адрес сайта</t>
  </si>
  <si>
    <t>Ссылка</t>
  </si>
  <si>
    <t>Дата публикации</t>
  </si>
  <si>
    <t xml:space="preserve">и (или) в периодическом печатном издании </t>
  </si>
  <si>
    <t>Наименование издания</t>
  </si>
  <si>
    <t>Таблица 11</t>
  </si>
  <si>
    <t>Таблица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</si>
</sst>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_р_._-;\-* #,##0.00_р_._-;_-* &quot;-&quot;??_р_._-;_-@_-"/>
    <numFmt numFmtId="165" formatCode="0.0%"/>
    <numFmt numFmtId="166" formatCode="#,##0.0000"/>
    <numFmt numFmtId="167" formatCode="#,##0.000"/>
    <numFmt numFmtId="168" formatCode="0.0000"/>
    <numFmt numFmtId="169" formatCode="0.000"/>
    <numFmt numFmtId="170" formatCode="#,##0.000000"/>
    <numFmt numFmtId="171" formatCode="#,##0.0000000"/>
    <numFmt numFmtId="172" formatCode="_-* #,##0.00\ _₽_-;\-* #,##0.00\ _₽_-;_-* &quot;-&quot;??\ _₽_-;_-@_-"/>
    <numFmt numFmtId="173" formatCode="#,##0\ _₽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8"/>
      <color indexed="9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0" fontId="15" fillId="0" borderId="0"/>
    <xf numFmtId="0" fontId="2" fillId="0" borderId="0"/>
    <xf numFmtId="164" fontId="27" fillId="0" borderId="0" applyFont="0" applyFill="0" applyBorder="0" applyAlignment="0" applyProtection="0"/>
    <xf numFmtId="0" fontId="2" fillId="0" borderId="0"/>
  </cellStyleXfs>
  <cellXfs count="703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1" fontId="7" fillId="0" borderId="5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4" fontId="7" fillId="2" borderId="8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 wrapText="1"/>
    </xf>
    <xf numFmtId="10" fontId="7" fillId="2" borderId="11" xfId="1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4" fillId="0" borderId="8" xfId="0" applyNumberFormat="1" applyFont="1" applyBorder="1"/>
    <xf numFmtId="0" fontId="11" fillId="0" borderId="0" xfId="0" applyFont="1"/>
    <xf numFmtId="0" fontId="8" fillId="0" borderId="0" xfId="0" applyFont="1"/>
    <xf numFmtId="0" fontId="4" fillId="0" borderId="8" xfId="0" applyFont="1" applyBorder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4" fontId="4" fillId="0" borderId="0" xfId="0" applyNumberFormat="1" applyFont="1"/>
    <xf numFmtId="10" fontId="4" fillId="0" borderId="0" xfId="1" applyNumberFormat="1" applyFont="1"/>
    <xf numFmtId="10" fontId="4" fillId="0" borderId="0" xfId="0" applyNumberFormat="1" applyFont="1"/>
    <xf numFmtId="9" fontId="4" fillId="0" borderId="10" xfId="0" applyNumberFormat="1" applyFont="1" applyBorder="1"/>
    <xf numFmtId="4" fontId="4" fillId="0" borderId="8" xfId="0" applyNumberFormat="1" applyFont="1" applyFill="1" applyBorder="1" applyProtection="1">
      <protection locked="0"/>
    </xf>
    <xf numFmtId="3" fontId="4" fillId="0" borderId="8" xfId="0" applyNumberFormat="1" applyFont="1" applyFill="1" applyBorder="1" applyProtection="1">
      <protection locked="0"/>
    </xf>
    <xf numFmtId="3" fontId="4" fillId="0" borderId="19" xfId="0" applyNumberFormat="1" applyFont="1" applyFill="1" applyBorder="1" applyProtection="1">
      <protection locked="0"/>
    </xf>
    <xf numFmtId="4" fontId="4" fillId="0" borderId="8" xfId="0" applyNumberFormat="1" applyFont="1" applyFill="1" applyBorder="1" applyAlignment="1" applyProtection="1">
      <alignment wrapText="1"/>
      <protection locked="0"/>
    </xf>
    <xf numFmtId="4" fontId="11" fillId="0" borderId="7" xfId="0" applyNumberFormat="1" applyFont="1" applyFill="1" applyBorder="1" applyProtection="1">
      <protection locked="0"/>
    </xf>
    <xf numFmtId="4" fontId="11" fillId="0" borderId="8" xfId="0" applyNumberFormat="1" applyFont="1" applyFill="1" applyBorder="1" applyProtection="1">
      <protection locked="0"/>
    </xf>
    <xf numFmtId="4" fontId="11" fillId="0" borderId="8" xfId="0" applyNumberFormat="1" applyFont="1" applyFill="1" applyBorder="1" applyAlignment="1" applyProtection="1">
      <alignment wrapText="1"/>
      <protection locked="0"/>
    </xf>
    <xf numFmtId="4" fontId="4" fillId="0" borderId="21" xfId="0" applyNumberFormat="1" applyFont="1" applyFill="1" applyBorder="1" applyProtection="1">
      <protection locked="0"/>
    </xf>
    <xf numFmtId="4" fontId="4" fillId="0" borderId="22" xfId="0" applyNumberFormat="1" applyFont="1" applyFill="1" applyBorder="1" applyProtection="1">
      <protection locked="0"/>
    </xf>
    <xf numFmtId="4" fontId="4" fillId="0" borderId="22" xfId="0" applyNumberFormat="1" applyFont="1" applyFill="1" applyBorder="1"/>
    <xf numFmtId="3" fontId="4" fillId="0" borderId="10" xfId="0" applyNumberFormat="1" applyFont="1" applyFill="1" applyBorder="1"/>
    <xf numFmtId="4" fontId="4" fillId="0" borderId="8" xfId="0" applyNumberFormat="1" applyFont="1" applyFill="1" applyBorder="1"/>
    <xf numFmtId="4" fontId="11" fillId="0" borderId="21" xfId="0" applyNumberFormat="1" applyFont="1" applyFill="1" applyBorder="1" applyProtection="1">
      <protection locked="0"/>
    </xf>
    <xf numFmtId="3" fontId="4" fillId="0" borderId="8" xfId="0" applyNumberFormat="1" applyFont="1" applyFill="1" applyBorder="1" applyAlignment="1" applyProtection="1">
      <alignment wrapText="1"/>
      <protection locked="0"/>
    </xf>
    <xf numFmtId="3" fontId="4" fillId="0" borderId="8" xfId="0" applyNumberFormat="1" applyFont="1" applyFill="1" applyBorder="1"/>
    <xf numFmtId="3" fontId="4" fillId="0" borderId="7" xfId="0" applyNumberFormat="1" applyFont="1" applyFill="1" applyBorder="1" applyProtection="1">
      <protection locked="0"/>
    </xf>
    <xf numFmtId="3" fontId="11" fillId="0" borderId="7" xfId="0" applyNumberFormat="1" applyFont="1" applyFill="1" applyBorder="1" applyProtection="1">
      <protection locked="0"/>
    </xf>
    <xf numFmtId="3" fontId="11" fillId="0" borderId="8" xfId="0" applyNumberFormat="1" applyFont="1" applyFill="1" applyBorder="1" applyProtection="1">
      <protection locked="0"/>
    </xf>
    <xf numFmtId="3" fontId="11" fillId="0" borderId="8" xfId="0" applyNumberFormat="1" applyFont="1" applyFill="1" applyBorder="1" applyAlignment="1" applyProtection="1">
      <alignment wrapText="1"/>
      <protection locked="0"/>
    </xf>
    <xf numFmtId="3" fontId="4" fillId="0" borderId="21" xfId="0" applyNumberFormat="1" applyFont="1" applyFill="1" applyBorder="1" applyProtection="1">
      <protection locked="0"/>
    </xf>
    <xf numFmtId="3" fontId="11" fillId="0" borderId="10" xfId="0" applyNumberFormat="1" applyFont="1" applyFill="1" applyBorder="1"/>
    <xf numFmtId="3" fontId="10" fillId="0" borderId="8" xfId="0" applyNumberFormat="1" applyFont="1" applyFill="1" applyBorder="1" applyAlignment="1" applyProtection="1">
      <alignment wrapText="1"/>
      <protection locked="0"/>
    </xf>
    <xf numFmtId="3" fontId="11" fillId="0" borderId="19" xfId="0" applyNumberFormat="1" applyFont="1" applyFill="1" applyBorder="1" applyProtection="1">
      <protection locked="0"/>
    </xf>
    <xf numFmtId="3" fontId="11" fillId="0" borderId="22" xfId="0" applyNumberFormat="1" applyFont="1" applyFill="1" applyBorder="1" applyProtection="1">
      <protection locked="0"/>
    </xf>
    <xf numFmtId="0" fontId="4" fillId="0" borderId="8" xfId="0" applyFont="1" applyFill="1" applyBorder="1"/>
    <xf numFmtId="0" fontId="4" fillId="0" borderId="7" xfId="0" applyFont="1" applyFill="1" applyBorder="1" applyAlignment="1">
      <alignment horizontal="right"/>
    </xf>
    <xf numFmtId="0" fontId="8" fillId="0" borderId="1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right"/>
    </xf>
    <xf numFmtId="0" fontId="8" fillId="0" borderId="3" xfId="0" applyFont="1" applyFill="1" applyBorder="1"/>
    <xf numFmtId="0" fontId="8" fillId="0" borderId="12" xfId="0" applyFont="1" applyFill="1" applyBorder="1" applyAlignment="1">
      <alignment horizontal="right"/>
    </xf>
    <xf numFmtId="0" fontId="8" fillId="0" borderId="13" xfId="0" applyFont="1" applyFill="1" applyBorder="1"/>
    <xf numFmtId="0" fontId="4" fillId="2" borderId="7" xfId="0" applyFont="1" applyFill="1" applyBorder="1" applyAlignment="1">
      <alignment horizontal="center"/>
    </xf>
    <xf numFmtId="3" fontId="4" fillId="0" borderId="8" xfId="0" applyNumberFormat="1" applyFont="1" applyBorder="1"/>
    <xf numFmtId="9" fontId="4" fillId="0" borderId="11" xfId="0" applyNumberFormat="1" applyFont="1" applyBorder="1"/>
    <xf numFmtId="165" fontId="4" fillId="2" borderId="7" xfId="0" applyNumberFormat="1" applyFont="1" applyFill="1" applyBorder="1"/>
    <xf numFmtId="165" fontId="4" fillId="2" borderId="8" xfId="0" applyNumberFormat="1" applyFont="1" applyFill="1" applyBorder="1"/>
    <xf numFmtId="165" fontId="4" fillId="2" borderId="8" xfId="0" applyNumberFormat="1" applyFont="1" applyFill="1" applyBorder="1" applyAlignment="1">
      <alignment wrapText="1"/>
    </xf>
    <xf numFmtId="4" fontId="4" fillId="2" borderId="7" xfId="0" applyNumberFormat="1" applyFont="1" applyFill="1" applyBorder="1"/>
    <xf numFmtId="4" fontId="4" fillId="2" borderId="8" xfId="0" applyNumberFormat="1" applyFont="1" applyFill="1" applyBorder="1"/>
    <xf numFmtId="4" fontId="4" fillId="2" borderId="8" xfId="0" applyNumberFormat="1" applyFont="1" applyFill="1" applyBorder="1" applyAlignment="1">
      <alignment wrapText="1"/>
    </xf>
    <xf numFmtId="10" fontId="4" fillId="2" borderId="7" xfId="1" applyNumberFormat="1" applyFont="1" applyFill="1" applyBorder="1"/>
    <xf numFmtId="10" fontId="4" fillId="2" borderId="8" xfId="1" applyNumberFormat="1" applyFont="1" applyFill="1" applyBorder="1"/>
    <xf numFmtId="10" fontId="4" fillId="2" borderId="8" xfId="1" applyNumberFormat="1" applyFont="1" applyFill="1" applyBorder="1" applyAlignment="1">
      <alignment wrapText="1"/>
    </xf>
    <xf numFmtId="10" fontId="4" fillId="0" borderId="8" xfId="1" applyNumberFormat="1" applyFont="1" applyBorder="1"/>
    <xf numFmtId="3" fontId="4" fillId="0" borderId="8" xfId="1" applyNumberFormat="1" applyFont="1" applyBorder="1"/>
    <xf numFmtId="9" fontId="4" fillId="0" borderId="10" xfId="1" applyNumberFormat="1" applyFont="1" applyBorder="1"/>
    <xf numFmtId="0" fontId="4" fillId="2" borderId="12" xfId="0" applyFont="1" applyFill="1" applyBorder="1" applyAlignment="1">
      <alignment horizontal="center"/>
    </xf>
    <xf numFmtId="166" fontId="4" fillId="2" borderId="13" xfId="0" applyNumberFormat="1" applyFont="1" applyFill="1" applyBorder="1"/>
    <xf numFmtId="166" fontId="4" fillId="2" borderId="13" xfId="0" applyNumberFormat="1" applyFont="1" applyFill="1" applyBorder="1" applyAlignment="1">
      <alignment wrapText="1"/>
    </xf>
    <xf numFmtId="3" fontId="4" fillId="0" borderId="13" xfId="0" applyNumberFormat="1" applyFont="1" applyBorder="1"/>
    <xf numFmtId="9" fontId="4" fillId="0" borderId="16" xfId="0" applyNumberFormat="1" applyFont="1" applyBorder="1"/>
    <xf numFmtId="9" fontId="4" fillId="0" borderId="15" xfId="0" applyNumberFormat="1" applyFont="1" applyBorder="1"/>
    <xf numFmtId="0" fontId="11" fillId="0" borderId="7" xfId="0" applyFont="1" applyFill="1" applyBorder="1" applyAlignment="1">
      <alignment horizontal="center"/>
    </xf>
    <xf numFmtId="9" fontId="4" fillId="0" borderId="11" xfId="0" applyNumberFormat="1" applyFont="1" applyFill="1" applyBorder="1"/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wrapText="1"/>
    </xf>
    <xf numFmtId="3" fontId="11" fillId="0" borderId="7" xfId="0" applyNumberFormat="1" applyFont="1" applyFill="1" applyBorder="1"/>
    <xf numFmtId="3" fontId="11" fillId="0" borderId="8" xfId="0" applyNumberFormat="1" applyFont="1" applyFill="1" applyBorder="1"/>
    <xf numFmtId="3" fontId="11" fillId="0" borderId="8" xfId="0" applyNumberFormat="1" applyFont="1" applyFill="1" applyBorder="1" applyAlignment="1">
      <alignment wrapText="1"/>
    </xf>
    <xf numFmtId="3" fontId="11" fillId="0" borderId="19" xfId="0" applyNumberFormat="1" applyFont="1" applyFill="1" applyBorder="1"/>
    <xf numFmtId="4" fontId="11" fillId="0" borderId="8" xfId="0" applyNumberFormat="1" applyFont="1" applyFill="1" applyBorder="1"/>
    <xf numFmtId="9" fontId="11" fillId="0" borderId="11" xfId="0" applyNumberFormat="1" applyFont="1" applyFill="1" applyBorder="1"/>
    <xf numFmtId="3" fontId="4" fillId="0" borderId="7" xfId="0" applyNumberFormat="1" applyFont="1" applyFill="1" applyBorder="1"/>
    <xf numFmtId="3" fontId="4" fillId="0" borderId="8" xfId="0" applyNumberFormat="1" applyFont="1" applyFill="1" applyBorder="1" applyAlignment="1">
      <alignment wrapText="1"/>
    </xf>
    <xf numFmtId="3" fontId="4" fillId="0" borderId="19" xfId="0" applyNumberFormat="1" applyFont="1" applyFill="1" applyBorder="1"/>
    <xf numFmtId="3" fontId="8" fillId="0" borderId="12" xfId="0" applyNumberFormat="1" applyFont="1" applyFill="1" applyBorder="1"/>
    <xf numFmtId="3" fontId="8" fillId="0" borderId="13" xfId="0" applyNumberFormat="1" applyFont="1" applyFill="1" applyBorder="1"/>
    <xf numFmtId="3" fontId="8" fillId="0" borderId="13" xfId="0" applyNumberFormat="1" applyFont="1" applyFill="1" applyBorder="1" applyAlignment="1">
      <alignment wrapText="1"/>
    </xf>
    <xf numFmtId="3" fontId="8" fillId="0" borderId="15" xfId="0" applyNumberFormat="1" applyFont="1" applyFill="1" applyBorder="1"/>
    <xf numFmtId="3" fontId="8" fillId="0" borderId="20" xfId="0" applyNumberFormat="1" applyFont="1" applyFill="1" applyBorder="1"/>
    <xf numFmtId="9" fontId="8" fillId="0" borderId="16" xfId="0" applyNumberFormat="1" applyFont="1" applyFill="1" applyBorder="1"/>
    <xf numFmtId="3" fontId="4" fillId="0" borderId="21" xfId="0" applyNumberFormat="1" applyFont="1" applyFill="1" applyBorder="1"/>
    <xf numFmtId="3" fontId="4" fillId="0" borderId="19" xfId="0" applyNumberFormat="1" applyFont="1" applyFill="1" applyBorder="1" applyAlignment="1" applyProtection="1">
      <alignment wrapText="1"/>
      <protection locked="0"/>
    </xf>
    <xf numFmtId="3" fontId="4" fillId="0" borderId="22" xfId="0" applyNumberFormat="1" applyFont="1" applyFill="1" applyBorder="1"/>
    <xf numFmtId="4" fontId="4" fillId="0" borderId="21" xfId="0" applyNumberFormat="1" applyFont="1" applyFill="1" applyBorder="1"/>
    <xf numFmtId="3" fontId="4" fillId="0" borderId="19" xfId="0" applyNumberFormat="1" applyFont="1" applyFill="1" applyBorder="1" applyAlignment="1">
      <alignment wrapText="1"/>
    </xf>
    <xf numFmtId="4" fontId="4" fillId="0" borderId="19" xfId="0" applyNumberFormat="1" applyFont="1" applyFill="1" applyBorder="1" applyAlignment="1">
      <alignment wrapText="1"/>
    </xf>
    <xf numFmtId="4" fontId="4" fillId="0" borderId="19" xfId="0" applyNumberFormat="1" applyFont="1" applyFill="1" applyBorder="1"/>
    <xf numFmtId="3" fontId="8" fillId="0" borderId="16" xfId="0" applyNumberFormat="1" applyFont="1" applyFill="1" applyBorder="1"/>
    <xf numFmtId="3" fontId="8" fillId="0" borderId="2" xfId="0" applyNumberFormat="1" applyFont="1" applyFill="1" applyBorder="1"/>
    <xf numFmtId="3" fontId="8" fillId="0" borderId="3" xfId="0" applyNumberFormat="1" applyFont="1" applyFill="1" applyBorder="1"/>
    <xf numFmtId="3" fontId="8" fillId="0" borderId="3" xfId="0" applyNumberFormat="1" applyFont="1" applyFill="1" applyBorder="1" applyAlignment="1">
      <alignment wrapText="1"/>
    </xf>
    <xf numFmtId="3" fontId="8" fillId="0" borderId="5" xfId="0" applyNumberFormat="1" applyFont="1" applyFill="1" applyBorder="1"/>
    <xf numFmtId="3" fontId="8" fillId="0" borderId="26" xfId="0" applyNumberFormat="1" applyFont="1" applyFill="1" applyBorder="1"/>
    <xf numFmtId="3" fontId="8" fillId="0" borderId="6" xfId="0" applyNumberFormat="1" applyFont="1" applyFill="1" applyBorder="1"/>
    <xf numFmtId="10" fontId="4" fillId="2" borderId="2" xfId="0" applyNumberFormat="1" applyFont="1" applyFill="1" applyBorder="1"/>
    <xf numFmtId="10" fontId="4" fillId="2" borderId="3" xfId="0" applyNumberFormat="1" applyFont="1" applyFill="1" applyBorder="1"/>
    <xf numFmtId="10" fontId="4" fillId="2" borderId="3" xfId="0" applyNumberFormat="1" applyFont="1" applyFill="1" applyBorder="1" applyAlignment="1">
      <alignment wrapText="1"/>
    </xf>
    <xf numFmtId="166" fontId="4" fillId="2" borderId="27" xfId="0" applyNumberFormat="1" applyFont="1" applyFill="1" applyBorder="1"/>
    <xf numFmtId="0" fontId="4" fillId="0" borderId="8" xfId="0" applyFont="1" applyBorder="1" applyAlignment="1">
      <alignment horizontal="center"/>
    </xf>
    <xf numFmtId="0" fontId="12" fillId="0" borderId="8" xfId="0" applyFont="1" applyBorder="1"/>
    <xf numFmtId="0" fontId="0" fillId="0" borderId="8" xfId="0" applyBorder="1"/>
    <xf numFmtId="0" fontId="12" fillId="0" borderId="8" xfId="0" applyFont="1" applyFill="1" applyBorder="1"/>
    <xf numFmtId="168" fontId="4" fillId="0" borderId="8" xfId="0" applyNumberFormat="1" applyFont="1" applyFill="1" applyBorder="1" applyProtection="1">
      <protection locked="0"/>
    </xf>
    <xf numFmtId="0" fontId="4" fillId="0" borderId="8" xfId="0" applyFont="1" applyFill="1" applyBorder="1" applyProtection="1">
      <protection locked="0"/>
    </xf>
    <xf numFmtId="169" fontId="4" fillId="0" borderId="8" xfId="0" applyNumberFormat="1" applyFont="1" applyFill="1" applyBorder="1" applyProtection="1">
      <protection locked="0"/>
    </xf>
    <xf numFmtId="0" fontId="9" fillId="0" borderId="8" xfId="0" applyFont="1" applyFill="1" applyBorder="1"/>
    <xf numFmtId="9" fontId="4" fillId="0" borderId="8" xfId="0" applyNumberFormat="1" applyFont="1" applyFill="1" applyBorder="1"/>
    <xf numFmtId="167" fontId="4" fillId="0" borderId="8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4" fillId="0" borderId="8" xfId="0" applyNumberFormat="1" applyFont="1" applyFill="1" applyBorder="1" applyAlignment="1">
      <alignment vertical="center"/>
    </xf>
    <xf numFmtId="0" fontId="14" fillId="0" borderId="0" xfId="0" applyFont="1" applyAlignment="1">
      <alignment horizontal="justify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justify" vertical="center"/>
    </xf>
    <xf numFmtId="0" fontId="5" fillId="0" borderId="8" xfId="0" applyFont="1" applyBorder="1" applyAlignment="1">
      <alignment wrapText="1"/>
    </xf>
    <xf numFmtId="0" fontId="5" fillId="0" borderId="8" xfId="0" applyFont="1" applyFill="1" applyBorder="1" applyAlignment="1">
      <alignment wrapText="1"/>
    </xf>
    <xf numFmtId="0" fontId="5" fillId="0" borderId="8" xfId="0" applyFont="1" applyFill="1" applyBorder="1"/>
    <xf numFmtId="0" fontId="5" fillId="0" borderId="24" xfId="0" applyFont="1" applyFill="1" applyBorder="1"/>
    <xf numFmtId="0" fontId="16" fillId="0" borderId="0" xfId="2" applyFont="1" applyAlignment="1">
      <alignment horizontal="left"/>
    </xf>
    <xf numFmtId="0" fontId="17" fillId="0" borderId="0" xfId="2" applyFont="1" applyAlignment="1">
      <alignment horizontal="left"/>
    </xf>
    <xf numFmtId="0" fontId="19" fillId="0" borderId="0" xfId="2" applyFont="1" applyAlignment="1">
      <alignment horizontal="left"/>
    </xf>
    <xf numFmtId="49" fontId="16" fillId="0" borderId="0" xfId="2" applyNumberFormat="1" applyFont="1" applyAlignment="1">
      <alignment horizontal="left" wrapText="1"/>
    </xf>
    <xf numFmtId="49" fontId="16" fillId="0" borderId="0" xfId="2" applyNumberFormat="1" applyFont="1" applyAlignment="1">
      <alignment wrapText="1"/>
    </xf>
    <xf numFmtId="0" fontId="20" fillId="0" borderId="0" xfId="2" applyFont="1" applyAlignment="1">
      <alignment horizontal="center" vertical="center" wrapText="1"/>
    </xf>
    <xf numFmtId="0" fontId="20" fillId="0" borderId="8" xfId="2" applyFont="1" applyBorder="1" applyAlignment="1">
      <alignment horizontal="center" vertical="center" wrapText="1"/>
    </xf>
    <xf numFmtId="0" fontId="20" fillId="0" borderId="8" xfId="2" applyFont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8" xfId="2" applyFont="1" applyBorder="1" applyAlignment="1">
      <alignment horizontal="left" wrapText="1"/>
    </xf>
    <xf numFmtId="0" fontId="21" fillId="0" borderId="8" xfId="2" applyFont="1" applyBorder="1" applyAlignment="1">
      <alignment horizontal="center" vertical="center"/>
    </xf>
    <xf numFmtId="49" fontId="21" fillId="0" borderId="8" xfId="2" applyNumberFormat="1" applyFont="1" applyBorder="1" applyAlignment="1">
      <alignment horizontal="center" vertical="center"/>
    </xf>
    <xf numFmtId="0" fontId="21" fillId="0" borderId="0" xfId="2" applyFont="1" applyAlignment="1">
      <alignment horizontal="left" vertical="center"/>
    </xf>
    <xf numFmtId="0" fontId="20" fillId="0" borderId="8" xfId="2" applyFont="1" applyBorder="1" applyAlignment="1">
      <alignment horizontal="left" wrapText="1"/>
    </xf>
    <xf numFmtId="49" fontId="20" fillId="0" borderId="8" xfId="2" applyNumberFormat="1" applyFont="1" applyBorder="1" applyAlignment="1">
      <alignment horizontal="center" vertical="center"/>
    </xf>
    <xf numFmtId="0" fontId="20" fillId="0" borderId="0" xfId="2" applyFont="1" applyAlignment="1">
      <alignment horizontal="left" vertical="center"/>
    </xf>
    <xf numFmtId="0" fontId="21" fillId="0" borderId="0" xfId="2" applyFont="1" applyAlignment="1">
      <alignment horizontal="left"/>
    </xf>
    <xf numFmtId="0" fontId="24" fillId="0" borderId="0" xfId="2" applyFont="1" applyAlignment="1">
      <alignment horizontal="left"/>
    </xf>
    <xf numFmtId="0" fontId="20" fillId="0" borderId="0" xfId="2" applyFont="1" applyAlignment="1">
      <alignment horizontal="left"/>
    </xf>
    <xf numFmtId="0" fontId="25" fillId="0" borderId="0" xfId="2" applyFont="1" applyAlignment="1">
      <alignment horizontal="left"/>
    </xf>
    <xf numFmtId="49" fontId="20" fillId="0" borderId="0" xfId="2" applyNumberFormat="1" applyFont="1" applyAlignment="1">
      <alignment horizontal="center" vertical="center"/>
    </xf>
    <xf numFmtId="0" fontId="16" fillId="0" borderId="31" xfId="2" applyFont="1" applyBorder="1"/>
    <xf numFmtId="0" fontId="21" fillId="0" borderId="32" xfId="2" applyFont="1" applyBorder="1" applyAlignment="1">
      <alignment vertical="top"/>
    </xf>
    <xf numFmtId="0" fontId="21" fillId="0" borderId="0" xfId="2" applyFont="1" applyAlignment="1">
      <alignment vertical="top"/>
    </xf>
    <xf numFmtId="0" fontId="16" fillId="0" borderId="0" xfId="2" applyFont="1" applyBorder="1"/>
    <xf numFmtId="0" fontId="21" fillId="0" borderId="0" xfId="2" applyFont="1" applyBorder="1" applyAlignment="1">
      <alignment vertical="top"/>
    </xf>
    <xf numFmtId="0" fontId="0" fillId="0" borderId="0" xfId="0" applyBorder="1"/>
    <xf numFmtId="3" fontId="4" fillId="2" borderId="2" xfId="0" applyNumberFormat="1" applyFont="1" applyFill="1" applyBorder="1"/>
    <xf numFmtId="3" fontId="4" fillId="2" borderId="3" xfId="0" applyNumberFormat="1" applyFont="1" applyFill="1" applyBorder="1"/>
    <xf numFmtId="3" fontId="4" fillId="2" borderId="3" xfId="0" applyNumberFormat="1" applyFont="1" applyFill="1" applyBorder="1" applyAlignment="1">
      <alignment wrapText="1"/>
    </xf>
    <xf numFmtId="3" fontId="4" fillId="2" borderId="26" xfId="0" applyNumberFormat="1" applyFont="1" applyFill="1" applyBorder="1"/>
    <xf numFmtId="4" fontId="4" fillId="2" borderId="3" xfId="0" applyNumberFormat="1" applyFont="1" applyFill="1" applyBorder="1"/>
    <xf numFmtId="9" fontId="4" fillId="2" borderId="6" xfId="0" applyNumberFormat="1" applyFont="1" applyFill="1" applyBorder="1"/>
    <xf numFmtId="3" fontId="4" fillId="0" borderId="5" xfId="0" applyNumberFormat="1" applyFont="1" applyBorder="1"/>
    <xf numFmtId="3" fontId="4" fillId="0" borderId="2" xfId="0" applyNumberFormat="1" applyFont="1" applyFill="1" applyBorder="1" applyProtection="1">
      <protection locked="0"/>
    </xf>
    <xf numFmtId="3" fontId="4" fillId="0" borderId="3" xfId="0" applyNumberFormat="1" applyFont="1" applyFill="1" applyBorder="1" applyProtection="1">
      <protection locked="0"/>
    </xf>
    <xf numFmtId="3" fontId="4" fillId="0" borderId="3" xfId="0" applyNumberFormat="1" applyFont="1" applyFill="1" applyBorder="1" applyAlignment="1" applyProtection="1">
      <alignment wrapText="1"/>
      <protection locked="0"/>
    </xf>
    <xf numFmtId="3" fontId="4" fillId="0" borderId="3" xfId="0" applyNumberFormat="1" applyFont="1" applyFill="1" applyBorder="1"/>
    <xf numFmtId="3" fontId="4" fillId="0" borderId="26" xfId="0" applyNumberFormat="1" applyFont="1" applyFill="1" applyBorder="1"/>
    <xf numFmtId="3" fontId="4" fillId="0" borderId="3" xfId="0" applyNumberFormat="1" applyFont="1" applyFill="1" applyBorder="1" applyAlignment="1">
      <alignment wrapText="1"/>
    </xf>
    <xf numFmtId="9" fontId="4" fillId="0" borderId="6" xfId="0" applyNumberFormat="1" applyFont="1" applyFill="1" applyBorder="1"/>
    <xf numFmtId="3" fontId="4" fillId="0" borderId="5" xfId="0" applyNumberFormat="1" applyFont="1" applyFill="1" applyBorder="1"/>
    <xf numFmtId="3" fontId="4" fillId="0" borderId="6" xfId="0" applyNumberFormat="1" applyFont="1" applyFill="1" applyBorder="1"/>
    <xf numFmtId="4" fontId="4" fillId="0" borderId="2" xfId="0" applyNumberFormat="1" applyFont="1" applyFill="1" applyBorder="1" applyProtection="1">
      <protection locked="0"/>
    </xf>
    <xf numFmtId="4" fontId="4" fillId="0" borderId="3" xfId="0" applyNumberFormat="1" applyFont="1" applyFill="1" applyBorder="1" applyProtection="1">
      <protection locked="0"/>
    </xf>
    <xf numFmtId="3" fontId="4" fillId="0" borderId="18" xfId="0" applyNumberFormat="1" applyFont="1" applyFill="1" applyBorder="1" applyProtection="1">
      <protection locked="0"/>
    </xf>
    <xf numFmtId="10" fontId="4" fillId="0" borderId="2" xfId="0" applyNumberFormat="1" applyFont="1" applyBorder="1"/>
    <xf numFmtId="10" fontId="4" fillId="0" borderId="3" xfId="0" applyNumberFormat="1" applyFont="1" applyBorder="1"/>
    <xf numFmtId="3" fontId="4" fillId="0" borderId="3" xfId="0" applyNumberFormat="1" applyFont="1" applyBorder="1"/>
    <xf numFmtId="9" fontId="4" fillId="0" borderId="6" xfId="0" applyNumberFormat="1" applyFont="1" applyBorder="1"/>
    <xf numFmtId="4" fontId="4" fillId="0" borderId="7" xfId="0" applyNumberFormat="1" applyFont="1" applyBorder="1"/>
    <xf numFmtId="10" fontId="4" fillId="0" borderId="7" xfId="1" applyNumberFormat="1" applyFont="1" applyBorder="1"/>
    <xf numFmtId="166" fontId="4" fillId="2" borderId="12" xfId="0" applyNumberFormat="1" applyFont="1" applyFill="1" applyBorder="1"/>
    <xf numFmtId="9" fontId="4" fillId="0" borderId="35" xfId="0" applyNumberFormat="1" applyFont="1" applyBorder="1"/>
    <xf numFmtId="9" fontId="4" fillId="0" borderId="5" xfId="0" applyNumberFormat="1" applyFont="1" applyBorder="1"/>
    <xf numFmtId="9" fontId="4" fillId="0" borderId="34" xfId="0" applyNumberFormat="1" applyFont="1" applyBorder="1"/>
    <xf numFmtId="9" fontId="4" fillId="0" borderId="34" xfId="1" applyNumberFormat="1" applyFont="1" applyBorder="1"/>
    <xf numFmtId="9" fontId="4" fillId="0" borderId="36" xfId="0" applyNumberFormat="1" applyFont="1" applyBorder="1"/>
    <xf numFmtId="4" fontId="7" fillId="2" borderId="9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1" fontId="7" fillId="2" borderId="35" xfId="0" applyNumberFormat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/>
    </xf>
    <xf numFmtId="3" fontId="4" fillId="2" borderId="4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3" fontId="4" fillId="2" borderId="14" xfId="0" applyNumberFormat="1" applyFont="1" applyFill="1" applyBorder="1" applyAlignment="1">
      <alignment horizontal="center"/>
    </xf>
    <xf numFmtId="10" fontId="4" fillId="0" borderId="35" xfId="0" applyNumberFormat="1" applyFont="1" applyBorder="1"/>
    <xf numFmtId="165" fontId="4" fillId="2" borderId="34" xfId="0" applyNumberFormat="1" applyFont="1" applyFill="1" applyBorder="1"/>
    <xf numFmtId="4" fontId="4" fillId="0" borderId="34" xfId="0" applyNumberFormat="1" applyFont="1" applyBorder="1"/>
    <xf numFmtId="10" fontId="4" fillId="0" borderId="34" xfId="1" applyNumberFormat="1" applyFont="1" applyBorder="1"/>
    <xf numFmtId="4" fontId="4" fillId="2" borderId="34" xfId="0" applyNumberFormat="1" applyFont="1" applyFill="1" applyBorder="1"/>
    <xf numFmtId="166" fontId="4" fillId="2" borderId="36" xfId="0" applyNumberFormat="1" applyFont="1" applyFill="1" applyBorder="1"/>
    <xf numFmtId="3" fontId="4" fillId="2" borderId="4" xfId="0" applyNumberFormat="1" applyFont="1" applyFill="1" applyBorder="1"/>
    <xf numFmtId="3" fontId="4" fillId="0" borderId="9" xfId="0" applyNumberFormat="1" applyFont="1" applyFill="1" applyBorder="1" applyProtection="1">
      <protection locked="0"/>
    </xf>
    <xf numFmtId="3" fontId="11" fillId="0" borderId="9" xfId="0" applyNumberFormat="1" applyFont="1" applyFill="1" applyBorder="1"/>
    <xf numFmtId="3" fontId="4" fillId="0" borderId="9" xfId="0" applyNumberFormat="1" applyFont="1" applyFill="1" applyBorder="1"/>
    <xf numFmtId="3" fontId="8" fillId="0" borderId="14" xfId="0" applyNumberFormat="1" applyFont="1" applyFill="1" applyBorder="1"/>
    <xf numFmtId="3" fontId="4" fillId="2" borderId="35" xfId="0" applyNumberFormat="1" applyFont="1" applyFill="1" applyBorder="1"/>
    <xf numFmtId="3" fontId="4" fillId="0" borderId="34" xfId="0" applyNumberFormat="1" applyFont="1" applyFill="1" applyBorder="1" applyProtection="1">
      <protection locked="0"/>
    </xf>
    <xf numFmtId="3" fontId="11" fillId="0" borderId="34" xfId="0" applyNumberFormat="1" applyFont="1" applyFill="1" applyBorder="1"/>
    <xf numFmtId="3" fontId="4" fillId="0" borderId="34" xfId="0" applyNumberFormat="1" applyFont="1" applyFill="1" applyBorder="1"/>
    <xf numFmtId="3" fontId="8" fillId="0" borderId="36" xfId="0" applyNumberFormat="1" applyFont="1" applyFill="1" applyBorder="1"/>
    <xf numFmtId="3" fontId="4" fillId="0" borderId="4" xfId="0" applyNumberFormat="1" applyFont="1" applyFill="1" applyBorder="1"/>
    <xf numFmtId="3" fontId="11" fillId="0" borderId="9" xfId="0" applyNumberFormat="1" applyFont="1" applyFill="1" applyBorder="1" applyProtection="1">
      <protection locked="0"/>
    </xf>
    <xf numFmtId="3" fontId="4" fillId="0" borderId="35" xfId="0" applyNumberFormat="1" applyFont="1" applyFill="1" applyBorder="1" applyProtection="1">
      <protection locked="0"/>
    </xf>
    <xf numFmtId="3" fontId="11" fillId="0" borderId="34" xfId="0" applyNumberFormat="1" applyFont="1" applyFill="1" applyBorder="1" applyProtection="1">
      <protection locked="0"/>
    </xf>
    <xf numFmtId="4" fontId="4" fillId="0" borderId="34" xfId="0" applyNumberFormat="1" applyFont="1" applyFill="1" applyBorder="1" applyProtection="1">
      <protection locked="0"/>
    </xf>
    <xf numFmtId="3" fontId="4" fillId="0" borderId="4" xfId="0" applyNumberFormat="1" applyFont="1" applyFill="1" applyBorder="1" applyProtection="1">
      <protection locked="0"/>
    </xf>
    <xf numFmtId="3" fontId="8" fillId="0" borderId="4" xfId="0" applyNumberFormat="1" applyFont="1" applyFill="1" applyBorder="1"/>
    <xf numFmtId="3" fontId="8" fillId="0" borderId="35" xfId="0" applyNumberFormat="1" applyFont="1" applyFill="1" applyBorder="1"/>
    <xf numFmtId="0" fontId="4" fillId="0" borderId="36" xfId="0" applyFont="1" applyBorder="1" applyAlignment="1">
      <alignment horizontal="center" vertical="center"/>
    </xf>
    <xf numFmtId="0" fontId="4" fillId="2" borderId="9" xfId="0" applyFont="1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wrapText="1"/>
    </xf>
    <xf numFmtId="0" fontId="4" fillId="0" borderId="9" xfId="0" applyFont="1" applyFill="1" applyBorder="1" applyAlignment="1">
      <alignment wrapText="1"/>
    </xf>
    <xf numFmtId="0" fontId="11" fillId="0" borderId="9" xfId="0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right" wrapText="1"/>
    </xf>
    <xf numFmtId="0" fontId="11" fillId="0" borderId="34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4" xfId="0" applyFont="1" applyFill="1" applyBorder="1"/>
    <xf numFmtId="0" fontId="4" fillId="0" borderId="2" xfId="0" applyFont="1" applyFill="1" applyBorder="1" applyAlignment="1">
      <alignment horizontal="right"/>
    </xf>
    <xf numFmtId="0" fontId="8" fillId="0" borderId="16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right"/>
    </xf>
    <xf numFmtId="0" fontId="8" fillId="0" borderId="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right"/>
    </xf>
    <xf numFmtId="0" fontId="4" fillId="0" borderId="35" xfId="0" applyFont="1" applyFill="1" applyBorder="1"/>
    <xf numFmtId="0" fontId="8" fillId="0" borderId="36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wrapText="1"/>
    </xf>
    <xf numFmtId="0" fontId="4" fillId="2" borderId="11" xfId="0" applyFont="1" applyFill="1" applyBorder="1" applyAlignment="1">
      <alignment wrapText="1"/>
    </xf>
    <xf numFmtId="0" fontId="4" fillId="2" borderId="16" xfId="0" applyFont="1" applyFill="1" applyBorder="1" applyAlignment="1">
      <alignment wrapText="1"/>
    </xf>
    <xf numFmtId="49" fontId="21" fillId="0" borderId="0" xfId="2" applyNumberFormat="1" applyFont="1" applyAlignment="1">
      <alignment horizontal="left" wrapText="1"/>
    </xf>
    <xf numFmtId="1" fontId="21" fillId="0" borderId="0" xfId="2" applyNumberFormat="1" applyFont="1" applyAlignment="1">
      <alignment horizontal="left"/>
    </xf>
    <xf numFmtId="0" fontId="20" fillId="0" borderId="0" xfId="2" applyFont="1" applyAlignment="1">
      <alignment horizontal="center" vertical="top"/>
    </xf>
    <xf numFmtId="0" fontId="21" fillId="0" borderId="31" xfId="2" applyFont="1" applyBorder="1" applyAlignment="1">
      <alignment horizontal="center"/>
    </xf>
    <xf numFmtId="0" fontId="21" fillId="0" borderId="0" xfId="2" applyFont="1" applyAlignment="1">
      <alignment horizontal="center" vertical="top"/>
    </xf>
    <xf numFmtId="0" fontId="10" fillId="0" borderId="0" xfId="0" applyFont="1" applyAlignment="1">
      <alignment horizontal="right"/>
    </xf>
    <xf numFmtId="0" fontId="8" fillId="3" borderId="0" xfId="0" applyFont="1" applyFill="1"/>
    <xf numFmtId="0" fontId="8" fillId="3" borderId="12" xfId="0" applyFont="1" applyFill="1" applyBorder="1" applyAlignment="1">
      <alignment horizontal="center" wrapText="1"/>
    </xf>
    <xf numFmtId="3" fontId="8" fillId="3" borderId="13" xfId="0" applyNumberFormat="1" applyFont="1" applyFill="1" applyBorder="1"/>
    <xf numFmtId="3" fontId="8" fillId="3" borderId="13" xfId="0" applyNumberFormat="1" applyFont="1" applyFill="1" applyBorder="1" applyAlignment="1">
      <alignment wrapText="1"/>
    </xf>
    <xf numFmtId="3" fontId="8" fillId="3" borderId="15" xfId="0" applyNumberFormat="1" applyFont="1" applyFill="1" applyBorder="1"/>
    <xf numFmtId="3" fontId="8" fillId="3" borderId="20" xfId="0" applyNumberFormat="1" applyFont="1" applyFill="1" applyBorder="1"/>
    <xf numFmtId="0" fontId="7" fillId="0" borderId="0" xfId="0" applyFont="1"/>
    <xf numFmtId="0" fontId="7" fillId="0" borderId="8" xfId="0" applyFont="1" applyBorder="1" applyAlignment="1">
      <alignment horizontal="center"/>
    </xf>
    <xf numFmtId="0" fontId="7" fillId="0" borderId="8" xfId="0" applyFont="1" applyBorder="1"/>
    <xf numFmtId="4" fontId="7" fillId="5" borderId="8" xfId="0" applyNumberFormat="1" applyFont="1" applyFill="1" applyBorder="1" applyProtection="1">
      <protection locked="0"/>
    </xf>
    <xf numFmtId="4" fontId="7" fillId="0" borderId="8" xfId="0" applyNumberFormat="1" applyFont="1" applyBorder="1"/>
    <xf numFmtId="170" fontId="7" fillId="5" borderId="8" xfId="0" applyNumberFormat="1" applyFont="1" applyFill="1" applyBorder="1" applyProtection="1">
      <protection locked="0"/>
    </xf>
    <xf numFmtId="171" fontId="7" fillId="5" borderId="8" xfId="0" applyNumberFormat="1" applyFont="1" applyFill="1" applyBorder="1" applyProtection="1">
      <protection locked="0"/>
    </xf>
    <xf numFmtId="166" fontId="7" fillId="0" borderId="8" xfId="0" applyNumberFormat="1" applyFont="1" applyBorder="1"/>
    <xf numFmtId="168" fontId="7" fillId="0" borderId="8" xfId="0" applyNumberFormat="1" applyFont="1" applyBorder="1"/>
    <xf numFmtId="166" fontId="7" fillId="6" borderId="8" xfId="0" applyNumberFormat="1" applyFont="1" applyFill="1" applyBorder="1" applyProtection="1">
      <protection locked="0"/>
    </xf>
    <xf numFmtId="166" fontId="7" fillId="6" borderId="8" xfId="0" applyNumberFormat="1" applyFont="1" applyFill="1" applyBorder="1"/>
    <xf numFmtId="4" fontId="7" fillId="0" borderId="0" xfId="0" applyNumberFormat="1" applyFont="1"/>
    <xf numFmtId="4" fontId="7" fillId="0" borderId="0" xfId="0" applyNumberFormat="1" applyFont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wrapText="1"/>
    </xf>
    <xf numFmtId="4" fontId="7" fillId="0" borderId="8" xfId="0" applyNumberFormat="1" applyFont="1" applyBorder="1" applyAlignment="1" applyProtection="1">
      <alignment wrapText="1"/>
      <protection locked="0"/>
    </xf>
    <xf numFmtId="4" fontId="7" fillId="2" borderId="8" xfId="0" applyNumberFormat="1" applyFont="1" applyFill="1" applyBorder="1"/>
    <xf numFmtId="167" fontId="7" fillId="2" borderId="8" xfId="0" applyNumberFormat="1" applyFont="1" applyFill="1" applyBorder="1"/>
    <xf numFmtId="167" fontId="7" fillId="0" borderId="8" xfId="0" applyNumberFormat="1" applyFont="1" applyBorder="1"/>
    <xf numFmtId="4" fontId="7" fillId="0" borderId="8" xfId="0" applyNumberFormat="1" applyFont="1" applyBorder="1" applyAlignment="1">
      <alignment horizontal="center" wrapText="1"/>
    </xf>
    <xf numFmtId="4" fontId="7" fillId="0" borderId="0" xfId="0" applyNumberFormat="1" applyFont="1" applyAlignment="1">
      <alignment wrapText="1"/>
    </xf>
    <xf numFmtId="0" fontId="8" fillId="0" borderId="40" xfId="0" applyFont="1" applyFill="1" applyBorder="1" applyAlignment="1">
      <alignment horizontal="center" vertical="center"/>
    </xf>
    <xf numFmtId="3" fontId="8" fillId="3" borderId="8" xfId="0" applyNumberFormat="1" applyFont="1" applyFill="1" applyBorder="1"/>
    <xf numFmtId="3" fontId="8" fillId="3" borderId="8" xfId="0" applyNumberFormat="1" applyFont="1" applyFill="1" applyBorder="1" applyAlignment="1">
      <alignment wrapText="1"/>
    </xf>
    <xf numFmtId="4" fontId="8" fillId="3" borderId="8" xfId="0" applyNumberFormat="1" applyFont="1" applyFill="1" applyBorder="1"/>
    <xf numFmtId="0" fontId="28" fillId="3" borderId="8" xfId="0" applyFont="1" applyFill="1" applyBorder="1" applyAlignment="1">
      <alignment horizontal="left" vertical="top" wrapText="1"/>
    </xf>
    <xf numFmtId="0" fontId="8" fillId="0" borderId="44" xfId="0" applyFont="1" applyFill="1" applyBorder="1" applyAlignment="1">
      <alignment horizontal="center"/>
    </xf>
    <xf numFmtId="0" fontId="4" fillId="0" borderId="46" xfId="0" applyFont="1" applyFill="1" applyBorder="1" applyAlignment="1">
      <alignment horizontal="center" vertical="center"/>
    </xf>
    <xf numFmtId="3" fontId="4" fillId="0" borderId="47" xfId="0" applyNumberFormat="1" applyFont="1" applyFill="1" applyBorder="1" applyProtection="1">
      <protection locked="0"/>
    </xf>
    <xf numFmtId="3" fontId="4" fillId="0" borderId="47" xfId="0" applyNumberFormat="1" applyFont="1" applyFill="1" applyBorder="1" applyAlignment="1" applyProtection="1">
      <alignment wrapText="1"/>
      <protection locked="0"/>
    </xf>
    <xf numFmtId="3" fontId="4" fillId="0" borderId="48" xfId="0" applyNumberFormat="1" applyFont="1" applyFill="1" applyBorder="1"/>
    <xf numFmtId="3" fontId="4" fillId="0" borderId="46" xfId="0" applyNumberFormat="1" applyFont="1" applyFill="1" applyBorder="1" applyProtection="1">
      <protection locked="0"/>
    </xf>
    <xf numFmtId="3" fontId="4" fillId="0" borderId="49" xfId="0" applyNumberFormat="1" applyFont="1" applyFill="1" applyBorder="1" applyProtection="1">
      <protection locked="0"/>
    </xf>
    <xf numFmtId="3" fontId="4" fillId="0" borderId="47" xfId="0" applyNumberFormat="1" applyFont="1" applyFill="1" applyBorder="1"/>
    <xf numFmtId="3" fontId="4" fillId="0" borderId="47" xfId="0" applyNumberFormat="1" applyFont="1" applyFill="1" applyBorder="1" applyAlignment="1">
      <alignment wrapText="1"/>
    </xf>
    <xf numFmtId="3" fontId="4" fillId="0" borderId="33" xfId="0" applyNumberFormat="1" applyFont="1" applyFill="1" applyBorder="1"/>
    <xf numFmtId="3" fontId="8" fillId="3" borderId="19" xfId="0" applyNumberFormat="1" applyFont="1" applyFill="1" applyBorder="1"/>
    <xf numFmtId="0" fontId="8" fillId="3" borderId="36" xfId="0" applyFont="1" applyFill="1" applyBorder="1" applyAlignment="1">
      <alignment horizontal="center" vertical="center"/>
    </xf>
    <xf numFmtId="16" fontId="4" fillId="0" borderId="7" xfId="0" applyNumberFormat="1" applyFont="1" applyFill="1" applyBorder="1" applyAlignment="1">
      <alignment horizontal="right"/>
    </xf>
    <xf numFmtId="0" fontId="4" fillId="3" borderId="16" xfId="0" applyFont="1" applyFill="1" applyBorder="1" applyAlignment="1">
      <alignment horizontal="left"/>
    </xf>
    <xf numFmtId="0" fontId="8" fillId="0" borderId="16" xfId="0" applyFont="1" applyFill="1" applyBorder="1" applyAlignment="1">
      <alignment horizontal="left" wrapText="1"/>
    </xf>
    <xf numFmtId="0" fontId="8" fillId="0" borderId="45" xfId="0" applyFont="1" applyFill="1" applyBorder="1" applyAlignment="1">
      <alignment wrapText="1"/>
    </xf>
    <xf numFmtId="0" fontId="4" fillId="0" borderId="40" xfId="0" applyFont="1" applyFill="1" applyBorder="1" applyAlignment="1">
      <alignment horizontal="center" vertical="center"/>
    </xf>
    <xf numFmtId="9" fontId="4" fillId="0" borderId="23" xfId="1" applyNumberFormat="1" applyFont="1" applyFill="1" applyBorder="1"/>
    <xf numFmtId="9" fontId="4" fillId="0" borderId="24" xfId="1" applyNumberFormat="1" applyFont="1" applyFill="1" applyBorder="1"/>
    <xf numFmtId="3" fontId="4" fillId="0" borderId="24" xfId="1" applyNumberFormat="1" applyFont="1" applyFill="1" applyBorder="1"/>
    <xf numFmtId="3" fontId="4" fillId="0" borderId="24" xfId="1" applyNumberFormat="1" applyFont="1" applyFill="1" applyBorder="1" applyAlignment="1">
      <alignment wrapText="1"/>
    </xf>
    <xf numFmtId="3" fontId="4" fillId="0" borderId="25" xfId="1" applyNumberFormat="1" applyFont="1" applyFill="1" applyBorder="1"/>
    <xf numFmtId="3" fontId="4" fillId="0" borderId="40" xfId="1" applyNumberFormat="1" applyFont="1" applyFill="1" applyBorder="1"/>
    <xf numFmtId="3" fontId="4" fillId="0" borderId="41" xfId="1" applyNumberFormat="1" applyFont="1" applyFill="1" applyBorder="1"/>
    <xf numFmtId="10" fontId="4" fillId="0" borderId="24" xfId="1" applyNumberFormat="1" applyFont="1" applyFill="1" applyBorder="1"/>
    <xf numFmtId="9" fontId="4" fillId="0" borderId="42" xfId="1" applyNumberFormat="1" applyFont="1" applyFill="1" applyBorder="1"/>
    <xf numFmtId="0" fontId="8" fillId="3" borderId="53" xfId="0" applyFont="1" applyFill="1" applyBorder="1" applyAlignment="1">
      <alignment horizontal="center" wrapText="1"/>
    </xf>
    <xf numFmtId="0" fontId="4" fillId="3" borderId="54" xfId="0" applyFont="1" applyFill="1" applyBorder="1" applyAlignment="1">
      <alignment horizontal="left"/>
    </xf>
    <xf numFmtId="0" fontId="8" fillId="3" borderId="55" xfId="0" applyFont="1" applyFill="1" applyBorder="1" applyAlignment="1">
      <alignment horizontal="center" vertical="center"/>
    </xf>
    <xf numFmtId="3" fontId="8" fillId="3" borderId="56" xfId="0" applyNumberFormat="1" applyFont="1" applyFill="1" applyBorder="1"/>
    <xf numFmtId="3" fontId="8" fillId="3" borderId="30" xfId="0" applyNumberFormat="1" applyFont="1" applyFill="1" applyBorder="1"/>
    <xf numFmtId="3" fontId="8" fillId="3" borderId="30" xfId="0" applyNumberFormat="1" applyFont="1" applyFill="1" applyBorder="1" applyAlignment="1">
      <alignment wrapText="1"/>
    </xf>
    <xf numFmtId="0" fontId="8" fillId="0" borderId="52" xfId="0" applyFont="1" applyFill="1" applyBorder="1" applyAlignment="1">
      <alignment horizontal="center" vertical="center"/>
    </xf>
    <xf numFmtId="3" fontId="8" fillId="0" borderId="59" xfId="0" applyNumberFormat="1" applyFont="1" applyFill="1" applyBorder="1"/>
    <xf numFmtId="3" fontId="8" fillId="0" borderId="60" xfId="0" applyNumberFormat="1" applyFont="1" applyFill="1" applyBorder="1"/>
    <xf numFmtId="3" fontId="8" fillId="0" borderId="60" xfId="0" applyNumberFormat="1" applyFont="1" applyFill="1" applyBorder="1" applyAlignment="1">
      <alignment wrapText="1"/>
    </xf>
    <xf numFmtId="3" fontId="8" fillId="0" borderId="61" xfId="0" applyNumberFormat="1" applyFont="1" applyFill="1" applyBorder="1"/>
    <xf numFmtId="3" fontId="8" fillId="0" borderId="52" xfId="0" applyNumberFormat="1" applyFont="1" applyFill="1" applyBorder="1"/>
    <xf numFmtId="3" fontId="8" fillId="0" borderId="62" xfId="0" applyNumberFormat="1" applyFont="1" applyFill="1" applyBorder="1"/>
    <xf numFmtId="4" fontId="8" fillId="0" borderId="60" xfId="0" applyNumberFormat="1" applyFont="1" applyFill="1" applyBorder="1"/>
    <xf numFmtId="9" fontId="8" fillId="0" borderId="63" xfId="0" applyNumberFormat="1" applyFont="1" applyFill="1" applyBorder="1"/>
    <xf numFmtId="0" fontId="4" fillId="0" borderId="6" xfId="0" applyFont="1" applyFill="1" applyBorder="1" applyAlignment="1">
      <alignment wrapText="1"/>
    </xf>
    <xf numFmtId="0" fontId="4" fillId="0" borderId="11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wrapText="1"/>
    </xf>
    <xf numFmtId="0" fontId="11" fillId="0" borderId="11" xfId="0" applyFont="1" applyFill="1" applyBorder="1" applyAlignment="1">
      <alignment wrapText="1"/>
    </xf>
    <xf numFmtId="0" fontId="11" fillId="0" borderId="11" xfId="0" applyFont="1" applyFill="1" applyBorder="1" applyAlignment="1">
      <alignment horizontal="right" wrapText="1"/>
    </xf>
    <xf numFmtId="0" fontId="4" fillId="0" borderId="23" xfId="0" applyFont="1" applyFill="1" applyBorder="1" applyAlignment="1">
      <alignment horizontal="center"/>
    </xf>
    <xf numFmtId="0" fontId="4" fillId="0" borderId="25" xfId="0" applyFont="1" applyFill="1" applyBorder="1" applyAlignment="1">
      <alignment wrapText="1"/>
    </xf>
    <xf numFmtId="3" fontId="4" fillId="0" borderId="23" xfId="0" applyNumberFormat="1" applyFont="1" applyFill="1" applyBorder="1"/>
    <xf numFmtId="3" fontId="4" fillId="0" borderId="24" xfId="0" applyNumberFormat="1" applyFont="1" applyFill="1" applyBorder="1" applyProtection="1">
      <protection locked="0"/>
    </xf>
    <xf numFmtId="3" fontId="4" fillId="0" borderId="24" xfId="0" applyNumberFormat="1" applyFont="1" applyFill="1" applyBorder="1"/>
    <xf numFmtId="3" fontId="4" fillId="0" borderId="24" xfId="0" applyNumberFormat="1" applyFont="1" applyFill="1" applyBorder="1" applyAlignment="1">
      <alignment wrapText="1"/>
    </xf>
    <xf numFmtId="3" fontId="4" fillId="0" borderId="25" xfId="0" applyNumberFormat="1" applyFont="1" applyFill="1" applyBorder="1"/>
    <xf numFmtId="3" fontId="4" fillId="0" borderId="40" xfId="0" applyNumberFormat="1" applyFont="1" applyFill="1" applyBorder="1"/>
    <xf numFmtId="3" fontId="4" fillId="0" borderId="41" xfId="0" applyNumberFormat="1" applyFont="1" applyFill="1" applyBorder="1"/>
    <xf numFmtId="4" fontId="4" fillId="0" borderId="24" xfId="0" applyNumberFormat="1" applyFont="1" applyFill="1" applyBorder="1"/>
    <xf numFmtId="9" fontId="4" fillId="0" borderId="42" xfId="0" applyNumberFormat="1" applyFont="1" applyFill="1" applyBorder="1"/>
    <xf numFmtId="3" fontId="4" fillId="0" borderId="43" xfId="0" applyNumberFormat="1" applyFont="1" applyFill="1" applyBorder="1"/>
    <xf numFmtId="3" fontId="8" fillId="0" borderId="58" xfId="0" applyNumberFormat="1" applyFont="1" applyFill="1" applyBorder="1"/>
    <xf numFmtId="0" fontId="7" fillId="3" borderId="7" xfId="0" applyFont="1" applyFill="1" applyBorder="1" applyAlignment="1">
      <alignment horizontal="center" vertical="center" wrapText="1"/>
    </xf>
    <xf numFmtId="0" fontId="7" fillId="3" borderId="3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right"/>
    </xf>
    <xf numFmtId="0" fontId="4" fillId="0" borderId="25" xfId="0" applyFont="1" applyFill="1" applyBorder="1"/>
    <xf numFmtId="0" fontId="4" fillId="0" borderId="40" xfId="0" applyFont="1" applyFill="1" applyBorder="1" applyAlignment="1">
      <alignment horizontal="center" vertical="center" wrapText="1"/>
    </xf>
    <xf numFmtId="4" fontId="4" fillId="0" borderId="23" xfId="0" applyNumberFormat="1" applyFont="1" applyFill="1" applyBorder="1" applyProtection="1">
      <protection locked="0"/>
    </xf>
    <xf numFmtId="4" fontId="4" fillId="0" borderId="24" xfId="0" applyNumberFormat="1" applyFont="1" applyFill="1" applyBorder="1" applyProtection="1">
      <protection locked="0"/>
    </xf>
    <xf numFmtId="3" fontId="4" fillId="0" borderId="24" xfId="0" applyNumberFormat="1" applyFont="1" applyFill="1" applyBorder="1" applyAlignment="1" applyProtection="1">
      <alignment wrapText="1"/>
      <protection locked="0"/>
    </xf>
    <xf numFmtId="3" fontId="4" fillId="0" borderId="25" xfId="0" applyNumberFormat="1" applyFont="1" applyFill="1" applyBorder="1" applyProtection="1">
      <protection locked="0"/>
    </xf>
    <xf numFmtId="0" fontId="8" fillId="0" borderId="57" xfId="0" applyFont="1" applyFill="1" applyBorder="1" applyAlignment="1">
      <alignment horizontal="right"/>
    </xf>
    <xf numFmtId="0" fontId="8" fillId="0" borderId="64" xfId="0" applyFont="1" applyFill="1" applyBorder="1" applyAlignment="1">
      <alignment horizontal="left"/>
    </xf>
    <xf numFmtId="3" fontId="8" fillId="3" borderId="26" xfId="0" applyNumberFormat="1" applyFont="1" applyFill="1" applyBorder="1"/>
    <xf numFmtId="3" fontId="8" fillId="3" borderId="3" xfId="0" applyNumberFormat="1" applyFont="1" applyFill="1" applyBorder="1"/>
    <xf numFmtId="3" fontId="8" fillId="3" borderId="3" xfId="0" applyNumberFormat="1" applyFont="1" applyFill="1" applyBorder="1" applyAlignment="1">
      <alignment wrapText="1"/>
    </xf>
    <xf numFmtId="3" fontId="8" fillId="3" borderId="39" xfId="0" applyNumberFormat="1" applyFont="1" applyFill="1" applyBorder="1"/>
    <xf numFmtId="3" fontId="8" fillId="3" borderId="9" xfId="0" applyNumberFormat="1" applyFont="1" applyFill="1" applyBorder="1"/>
    <xf numFmtId="3" fontId="8" fillId="3" borderId="35" xfId="0" applyNumberFormat="1" applyFont="1" applyFill="1" applyBorder="1"/>
    <xf numFmtId="3" fontId="8" fillId="3" borderId="34" xfId="0" applyNumberFormat="1" applyFont="1" applyFill="1" applyBorder="1"/>
    <xf numFmtId="3" fontId="8" fillId="3" borderId="36" xfId="0" applyNumberFormat="1" applyFont="1" applyFill="1" applyBorder="1"/>
    <xf numFmtId="0" fontId="8" fillId="0" borderId="53" xfId="0" applyFont="1" applyFill="1" applyBorder="1" applyAlignment="1">
      <alignment horizontal="center" wrapText="1"/>
    </xf>
    <xf numFmtId="0" fontId="8" fillId="0" borderId="54" xfId="0" applyFont="1" applyFill="1" applyBorder="1" applyAlignment="1">
      <alignment horizontal="left" wrapText="1"/>
    </xf>
    <xf numFmtId="0" fontId="8" fillId="0" borderId="55" xfId="0" applyFont="1" applyFill="1" applyBorder="1" applyAlignment="1">
      <alignment horizontal="center" vertical="center"/>
    </xf>
    <xf numFmtId="3" fontId="8" fillId="0" borderId="56" xfId="0" applyNumberFormat="1" applyFont="1" applyFill="1" applyBorder="1"/>
    <xf numFmtId="3" fontId="8" fillId="0" borderId="30" xfId="0" applyNumberFormat="1" applyFont="1" applyFill="1" applyBorder="1"/>
    <xf numFmtId="3" fontId="8" fillId="0" borderId="30" xfId="0" applyNumberFormat="1" applyFont="1" applyFill="1" applyBorder="1" applyAlignment="1">
      <alignment wrapText="1"/>
    </xf>
    <xf numFmtId="3" fontId="8" fillId="0" borderId="39" xfId="0" applyNumberFormat="1" applyFont="1" applyFill="1" applyBorder="1"/>
    <xf numFmtId="3" fontId="8" fillId="0" borderId="55" xfId="0" applyNumberFormat="1" applyFont="1" applyFill="1" applyBorder="1"/>
    <xf numFmtId="3" fontId="8" fillId="0" borderId="65" xfId="0" applyNumberFormat="1" applyFont="1" applyFill="1" applyBorder="1"/>
    <xf numFmtId="3" fontId="8" fillId="0" borderId="13" xfId="0" applyNumberFormat="1" applyFont="1" applyFill="1" applyBorder="1" applyProtection="1">
      <protection locked="0"/>
    </xf>
    <xf numFmtId="3" fontId="8" fillId="0" borderId="13" xfId="0" applyNumberFormat="1" applyFont="1" applyFill="1" applyBorder="1" applyAlignment="1" applyProtection="1">
      <alignment wrapText="1"/>
      <protection locked="0"/>
    </xf>
    <xf numFmtId="3" fontId="8" fillId="0" borderId="36" xfId="0" applyNumberFormat="1" applyFont="1" applyFill="1" applyBorder="1" applyProtection="1">
      <protection locked="0"/>
    </xf>
    <xf numFmtId="3" fontId="8" fillId="0" borderId="12" xfId="0" applyNumberFormat="1" applyFont="1" applyFill="1" applyBorder="1" applyProtection="1">
      <protection locked="0"/>
    </xf>
    <xf numFmtId="0" fontId="4" fillId="0" borderId="9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3" fontId="4" fillId="0" borderId="6" xfId="0" applyNumberFormat="1" applyFont="1" applyFill="1" applyBorder="1" applyProtection="1">
      <protection locked="0"/>
    </xf>
    <xf numFmtId="3" fontId="4" fillId="0" borderId="11" xfId="0" applyNumberFormat="1" applyFont="1" applyFill="1" applyBorder="1" applyProtection="1">
      <protection locked="0"/>
    </xf>
    <xf numFmtId="3" fontId="8" fillId="0" borderId="16" xfId="0" applyNumberFormat="1" applyFont="1" applyFill="1" applyBorder="1" applyProtection="1">
      <protection locked="0"/>
    </xf>
    <xf numFmtId="0" fontId="28" fillId="3" borderId="3" xfId="0" applyFont="1" applyFill="1" applyBorder="1" applyAlignment="1">
      <alignment horizontal="left" vertical="top" wrapText="1"/>
    </xf>
    <xf numFmtId="0" fontId="8" fillId="0" borderId="46" xfId="0" applyFont="1" applyFill="1" applyBorder="1" applyAlignment="1">
      <alignment horizontal="center" vertical="center"/>
    </xf>
    <xf numFmtId="3" fontId="8" fillId="3" borderId="4" xfId="0" applyNumberFormat="1" applyFont="1" applyFill="1" applyBorder="1"/>
    <xf numFmtId="4" fontId="8" fillId="3" borderId="3" xfId="0" applyNumberFormat="1" applyFont="1" applyFill="1" applyBorder="1"/>
    <xf numFmtId="3" fontId="8" fillId="3" borderId="14" xfId="0" applyNumberFormat="1" applyFont="1" applyFill="1" applyBorder="1"/>
    <xf numFmtId="4" fontId="8" fillId="3" borderId="13" xfId="0" applyNumberFormat="1" applyFont="1" applyFill="1" applyBorder="1"/>
    <xf numFmtId="0" fontId="8" fillId="3" borderId="13" xfId="0" applyFont="1" applyFill="1" applyBorder="1" applyAlignment="1">
      <alignment horizontal="left" wrapText="1"/>
    </xf>
    <xf numFmtId="9" fontId="8" fillId="3" borderId="4" xfId="0" applyNumberFormat="1" applyFont="1" applyFill="1" applyBorder="1"/>
    <xf numFmtId="9" fontId="8" fillId="3" borderId="9" xfId="0" applyNumberFormat="1" applyFont="1" applyFill="1" applyBorder="1"/>
    <xf numFmtId="9" fontId="8" fillId="3" borderId="14" xfId="0" applyNumberFormat="1" applyFont="1" applyFill="1" applyBorder="1"/>
    <xf numFmtId="0" fontId="8" fillId="3" borderId="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2" fillId="2" borderId="0" xfId="3" applyFill="1" applyProtection="1">
      <protection locked="0"/>
    </xf>
    <xf numFmtId="0" fontId="32" fillId="2" borderId="0" xfId="3" applyFont="1" applyFill="1" applyProtection="1">
      <protection locked="0"/>
    </xf>
    <xf numFmtId="0" fontId="2" fillId="2" borderId="0" xfId="3" applyFill="1"/>
    <xf numFmtId="0" fontId="10" fillId="2" borderId="8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33" fillId="2" borderId="23" xfId="3" applyFont="1" applyFill="1" applyBorder="1" applyAlignment="1">
      <alignment horizontal="center" vertical="center" wrapText="1"/>
    </xf>
    <xf numFmtId="0" fontId="33" fillId="2" borderId="24" xfId="3" applyFont="1" applyFill="1" applyBorder="1" applyAlignment="1">
      <alignment horizontal="center" vertical="center" wrapText="1"/>
    </xf>
    <xf numFmtId="0" fontId="33" fillId="0" borderId="24" xfId="3" applyFont="1" applyBorder="1" applyAlignment="1">
      <alignment horizontal="center" vertical="center" wrapText="1"/>
    </xf>
    <xf numFmtId="0" fontId="33" fillId="0" borderId="42" xfId="3" applyFont="1" applyBorder="1" applyAlignment="1">
      <alignment horizontal="center" vertical="center" wrapText="1"/>
    </xf>
    <xf numFmtId="0" fontId="31" fillId="2" borderId="59" xfId="3" applyFont="1" applyFill="1" applyBorder="1" applyAlignment="1" applyProtection="1">
      <alignment horizontal="justify" vertical="center" wrapText="1"/>
      <protection locked="0"/>
    </xf>
    <xf numFmtId="0" fontId="31" fillId="2" borderId="60" xfId="3" applyFont="1" applyFill="1" applyBorder="1" applyAlignment="1" applyProtection="1">
      <alignment vertical="center" wrapText="1"/>
      <protection locked="0"/>
    </xf>
    <xf numFmtId="4" fontId="31" fillId="0" borderId="60" xfId="3" applyNumberFormat="1" applyFont="1" applyBorder="1" applyAlignment="1">
      <alignment horizontal="center" vertical="center" wrapText="1"/>
    </xf>
    <xf numFmtId="4" fontId="31" fillId="0" borderId="60" xfId="3" applyNumberFormat="1" applyFont="1" applyBorder="1" applyAlignment="1">
      <alignment vertical="center" wrapText="1"/>
    </xf>
    <xf numFmtId="4" fontId="31" fillId="0" borderId="63" xfId="3" applyNumberFormat="1" applyFont="1" applyBorder="1" applyAlignment="1">
      <alignment vertical="center" wrapText="1"/>
    </xf>
    <xf numFmtId="0" fontId="33" fillId="2" borderId="53" xfId="3" applyFont="1" applyFill="1" applyBorder="1" applyAlignment="1" applyProtection="1">
      <alignment horizontal="justify" vertical="center" wrapText="1"/>
      <protection locked="0"/>
    </xf>
    <xf numFmtId="0" fontId="33" fillId="2" borderId="30" xfId="3" applyFont="1" applyFill="1" applyBorder="1" applyAlignment="1" applyProtection="1">
      <alignment vertical="center" wrapText="1"/>
      <protection locked="0"/>
    </xf>
    <xf numFmtId="4" fontId="33" fillId="0" borderId="24" xfId="3" applyNumberFormat="1" applyFont="1" applyBorder="1" applyAlignment="1">
      <alignment vertical="center" wrapText="1"/>
    </xf>
    <xf numFmtId="4" fontId="33" fillId="0" borderId="30" xfId="3" applyNumberFormat="1" applyFont="1" applyBorder="1" applyAlignment="1" applyProtection="1">
      <alignment vertical="center" wrapText="1"/>
      <protection locked="0"/>
    </xf>
    <xf numFmtId="4" fontId="33" fillId="0" borderId="8" xfId="3" applyNumberFormat="1" applyFont="1" applyBorder="1" applyAlignment="1" applyProtection="1">
      <alignment vertical="center" wrapText="1"/>
      <protection locked="0"/>
    </xf>
    <xf numFmtId="4" fontId="33" fillId="0" borderId="30" xfId="3" applyNumberFormat="1" applyFont="1" applyBorder="1" applyAlignment="1">
      <alignment vertical="center" wrapText="1"/>
    </xf>
    <xf numFmtId="4" fontId="33" fillId="0" borderId="54" xfId="3" applyNumberFormat="1" applyFont="1" applyBorder="1" applyAlignment="1">
      <alignment vertical="center" wrapText="1"/>
    </xf>
    <xf numFmtId="0" fontId="33" fillId="2" borderId="7" xfId="3" applyFont="1" applyFill="1" applyBorder="1" applyAlignment="1" applyProtection="1">
      <alignment horizontal="justify" vertical="center" wrapText="1"/>
      <protection locked="0"/>
    </xf>
    <xf numFmtId="0" fontId="33" fillId="2" borderId="8" xfId="3" applyFont="1" applyFill="1" applyBorder="1" applyAlignment="1" applyProtection="1">
      <alignment vertical="center" wrapText="1"/>
      <protection locked="0"/>
    </xf>
    <xf numFmtId="4" fontId="33" fillId="0" borderId="24" xfId="3" applyNumberFormat="1" applyFont="1" applyBorder="1" applyAlignment="1" applyProtection="1">
      <alignment vertical="center" wrapText="1"/>
      <protection locked="0"/>
    </xf>
    <xf numFmtId="4" fontId="33" fillId="0" borderId="8" xfId="3" applyNumberFormat="1" applyFont="1" applyBorder="1" applyAlignment="1">
      <alignment vertical="center" wrapText="1"/>
    </xf>
    <xf numFmtId="4" fontId="33" fillId="0" borderId="11" xfId="3" applyNumberFormat="1" applyFont="1" applyBorder="1" applyAlignment="1">
      <alignment vertical="center" wrapText="1"/>
    </xf>
    <xf numFmtId="0" fontId="31" fillId="2" borderId="2" xfId="3" applyFont="1" applyFill="1" applyBorder="1" applyAlignment="1" applyProtection="1">
      <alignment horizontal="justify" vertical="center" wrapText="1"/>
      <protection locked="0"/>
    </xf>
    <xf numFmtId="0" fontId="31" fillId="2" borderId="3" xfId="3" applyFont="1" applyFill="1" applyBorder="1" applyAlignment="1" applyProtection="1">
      <alignment vertical="center" wrapText="1"/>
      <protection locked="0"/>
    </xf>
    <xf numFmtId="167" fontId="31" fillId="0" borderId="8" xfId="3" applyNumberFormat="1" applyFont="1" applyBorder="1" applyAlignment="1" applyProtection="1">
      <alignment vertical="center" wrapText="1"/>
      <protection locked="0"/>
    </xf>
    <xf numFmtId="167" fontId="31" fillId="0" borderId="30" xfId="3" applyNumberFormat="1" applyFont="1" applyBorder="1" applyAlignment="1">
      <alignment vertical="center" wrapText="1"/>
    </xf>
    <xf numFmtId="167" fontId="33" fillId="0" borderId="30" xfId="3" applyNumberFormat="1" applyFont="1" applyBorder="1" applyAlignment="1">
      <alignment vertical="center" wrapText="1"/>
    </xf>
    <xf numFmtId="0" fontId="31" fillId="2" borderId="8" xfId="3" applyFont="1" applyFill="1" applyBorder="1" applyAlignment="1" applyProtection="1">
      <alignment horizontal="justify" vertical="center" wrapText="1"/>
      <protection locked="0"/>
    </xf>
    <xf numFmtId="0" fontId="31" fillId="2" borderId="8" xfId="3" applyFont="1" applyFill="1" applyBorder="1" applyAlignment="1" applyProtection="1">
      <alignment vertical="center" wrapText="1"/>
      <protection locked="0"/>
    </xf>
    <xf numFmtId="167" fontId="31" fillId="0" borderId="8" xfId="3" applyNumberFormat="1" applyFont="1" applyBorder="1" applyAlignment="1">
      <alignment vertical="center" wrapText="1"/>
    </xf>
    <xf numFmtId="167" fontId="33" fillId="0" borderId="8" xfId="3" applyNumberFormat="1" applyFont="1" applyBorder="1" applyAlignment="1">
      <alignment vertical="center" wrapText="1"/>
    </xf>
    <xf numFmtId="4" fontId="31" fillId="0" borderId="11" xfId="3" applyNumberFormat="1" applyFont="1" applyBorder="1" applyAlignment="1">
      <alignment vertical="center" wrapText="1"/>
    </xf>
    <xf numFmtId="0" fontId="31" fillId="2" borderId="7" xfId="3" applyFont="1" applyFill="1" applyBorder="1" applyAlignment="1" applyProtection="1">
      <alignment horizontal="justify" vertical="center" wrapText="1"/>
      <protection locked="0"/>
    </xf>
    <xf numFmtId="4" fontId="31" fillId="0" borderId="8" xfId="3" applyNumberFormat="1" applyFont="1" applyBorder="1" applyAlignment="1" applyProtection="1">
      <alignment horizontal="right" vertical="center" wrapText="1"/>
      <protection locked="0"/>
    </xf>
    <xf numFmtId="4" fontId="31" fillId="0" borderId="8" xfId="3" applyNumberFormat="1" applyFont="1" applyBorder="1" applyAlignment="1" applyProtection="1">
      <alignment vertical="center" wrapText="1"/>
      <protection locked="0"/>
    </xf>
    <xf numFmtId="4" fontId="31" fillId="0" borderId="8" xfId="3" applyNumberFormat="1" applyFont="1" applyBorder="1" applyAlignment="1" applyProtection="1">
      <alignment horizontal="center" vertical="center" wrapText="1"/>
      <protection locked="0"/>
    </xf>
    <xf numFmtId="4" fontId="31" fillId="0" borderId="8" xfId="3" applyNumberFormat="1" applyFont="1" applyBorder="1" applyAlignment="1">
      <alignment vertical="center" wrapText="1"/>
    </xf>
    <xf numFmtId="49" fontId="33" fillId="2" borderId="53" xfId="3" applyNumberFormat="1" applyFont="1" applyFill="1" applyBorder="1" applyAlignment="1" applyProtection="1">
      <alignment horizontal="justify" vertical="center"/>
      <protection locked="0"/>
    </xf>
    <xf numFmtId="4" fontId="33" fillId="0" borderId="54" xfId="3" applyNumberFormat="1" applyFont="1" applyBorder="1" applyAlignment="1" applyProtection="1">
      <alignment vertical="center" wrapText="1"/>
      <protection locked="0"/>
    </xf>
    <xf numFmtId="4" fontId="31" fillId="0" borderId="30" xfId="3" applyNumberFormat="1" applyFont="1" applyBorder="1" applyAlignment="1" applyProtection="1">
      <alignment vertical="center" wrapText="1"/>
      <protection locked="0"/>
    </xf>
    <xf numFmtId="4" fontId="31" fillId="0" borderId="54" xfId="3" applyNumberFormat="1" applyFont="1" applyBorder="1" applyAlignment="1" applyProtection="1">
      <alignment vertical="center" wrapText="1"/>
      <protection locked="0"/>
    </xf>
    <xf numFmtId="0" fontId="33" fillId="2" borderId="8" xfId="3" applyFont="1" applyFill="1" applyBorder="1" applyAlignment="1" applyProtection="1">
      <alignment horizontal="justify" vertical="center" wrapText="1"/>
      <protection locked="0"/>
    </xf>
    <xf numFmtId="0" fontId="33" fillId="2" borderId="23" xfId="3" applyFont="1" applyFill="1" applyBorder="1" applyAlignment="1" applyProtection="1">
      <alignment horizontal="justify" vertical="center" wrapText="1"/>
      <protection locked="0"/>
    </xf>
    <xf numFmtId="0" fontId="33" fillId="2" borderId="24" xfId="3" applyFont="1" applyFill="1" applyBorder="1" applyAlignment="1" applyProtection="1">
      <alignment vertical="center" wrapText="1"/>
      <protection locked="0"/>
    </xf>
    <xf numFmtId="4" fontId="31" fillId="0" borderId="47" xfId="3" applyNumberFormat="1" applyFont="1" applyBorder="1" applyAlignment="1">
      <alignment horizontal="center" vertical="center" wrapText="1"/>
    </xf>
    <xf numFmtId="4" fontId="33" fillId="0" borderId="28" xfId="3" applyNumberFormat="1" applyFont="1" applyBorder="1" applyAlignment="1">
      <alignment vertical="center" wrapText="1"/>
    </xf>
    <xf numFmtId="4" fontId="31" fillId="0" borderId="13" xfId="3" applyNumberFormat="1" applyFont="1" applyBorder="1" applyAlignment="1">
      <alignment horizontal="center" vertical="center" wrapText="1"/>
    </xf>
    <xf numFmtId="3" fontId="33" fillId="0" borderId="8" xfId="3" applyNumberFormat="1" applyFont="1" applyBorder="1" applyAlignment="1" applyProtection="1">
      <alignment vertical="center" wrapText="1"/>
      <protection locked="0"/>
    </xf>
    <xf numFmtId="3" fontId="33" fillId="0" borderId="13" xfId="3" applyNumberFormat="1" applyFont="1" applyBorder="1" applyAlignment="1">
      <alignment vertical="center" wrapText="1"/>
    </xf>
    <xf numFmtId="3" fontId="33" fillId="0" borderId="42" xfId="3" applyNumberFormat="1" applyFont="1" applyBorder="1" applyAlignment="1" applyProtection="1">
      <alignment vertical="center" wrapText="1"/>
      <protection locked="0"/>
    </xf>
    <xf numFmtId="4" fontId="2" fillId="2" borderId="0" xfId="3" applyNumberFormat="1" applyFill="1" applyProtection="1">
      <protection locked="0"/>
    </xf>
    <xf numFmtId="0" fontId="32" fillId="2" borderId="0" xfId="3" applyFont="1" applyFill="1"/>
    <xf numFmtId="4" fontId="2" fillId="2" borderId="0" xfId="3" applyNumberFormat="1" applyFill="1"/>
    <xf numFmtId="4" fontId="32" fillId="0" borderId="8" xfId="3" applyNumberFormat="1" applyFont="1" applyBorder="1" applyAlignment="1">
      <alignment horizontal="right" vertical="center"/>
    </xf>
    <xf numFmtId="4" fontId="34" fillId="0" borderId="8" xfId="3" applyNumberFormat="1" applyFont="1" applyBorder="1" applyAlignment="1">
      <alignment horizontal="right" vertical="center"/>
    </xf>
    <xf numFmtId="167" fontId="32" fillId="0" borderId="8" xfId="3" applyNumberFormat="1" applyFont="1" applyBorder="1" applyAlignment="1">
      <alignment horizontal="right" vertical="center"/>
    </xf>
    <xf numFmtId="4" fontId="32" fillId="2" borderId="0" xfId="3" applyNumberFormat="1" applyFont="1" applyFill="1"/>
    <xf numFmtId="2" fontId="2" fillId="2" borderId="0" xfId="3" applyNumberFormat="1" applyFill="1"/>
    <xf numFmtId="4" fontId="35" fillId="2" borderId="0" xfId="3" applyNumberFormat="1" applyFont="1" applyFill="1"/>
    <xf numFmtId="4" fontId="36" fillId="2" borderId="0" xfId="3" applyNumberFormat="1" applyFont="1" applyFill="1"/>
    <xf numFmtId="0" fontId="36" fillId="2" borderId="0" xfId="3" applyFont="1" applyFill="1"/>
    <xf numFmtId="0" fontId="10" fillId="2" borderId="0" xfId="3" applyFont="1" applyFill="1" applyAlignment="1">
      <alignment horizontal="left"/>
    </xf>
    <xf numFmtId="0" fontId="5" fillId="0" borderId="0" xfId="3" applyFont="1"/>
    <xf numFmtId="0" fontId="5" fillId="0" borderId="0" xfId="3" applyFont="1" applyAlignment="1">
      <alignment horizontal="right"/>
    </xf>
    <xf numFmtId="2" fontId="19" fillId="2" borderId="8" xfId="3" applyNumberFormat="1" applyFont="1" applyFill="1" applyBorder="1" applyAlignment="1">
      <alignment horizontal="center" vertical="top" wrapText="1"/>
    </xf>
    <xf numFmtId="0" fontId="19" fillId="2" borderId="8" xfId="3" applyFont="1" applyFill="1" applyBorder="1" applyAlignment="1">
      <alignment horizontal="center" vertical="top" wrapText="1"/>
    </xf>
    <xf numFmtId="0" fontId="18" fillId="2" borderId="8" xfId="3" applyFont="1" applyFill="1" applyBorder="1" applyAlignment="1" applyProtection="1">
      <alignment horizontal="center" vertical="top" wrapText="1"/>
      <protection locked="0"/>
    </xf>
    <xf numFmtId="0" fontId="18" fillId="2" borderId="8" xfId="3" applyFont="1" applyFill="1" applyBorder="1" applyAlignment="1" applyProtection="1">
      <alignment vertical="top" wrapText="1"/>
      <protection locked="0"/>
    </xf>
    <xf numFmtId="2" fontId="19" fillId="0" borderId="8" xfId="3" applyNumberFormat="1" applyFont="1" applyBorder="1" applyAlignment="1">
      <alignment horizontal="center" vertical="center" wrapText="1"/>
    </xf>
    <xf numFmtId="0" fontId="19" fillId="0" borderId="8" xfId="3" applyFont="1" applyBorder="1" applyAlignment="1">
      <alignment horizontal="center" vertical="center" wrapText="1"/>
    </xf>
    <xf numFmtId="4" fontId="19" fillId="0" borderId="8" xfId="3" applyNumberFormat="1" applyFont="1" applyBorder="1" applyAlignment="1">
      <alignment horizontal="center" vertical="center" wrapText="1"/>
    </xf>
    <xf numFmtId="0" fontId="19" fillId="2" borderId="0" xfId="3" applyFont="1" applyFill="1" applyProtection="1">
      <protection locked="0"/>
    </xf>
    <xf numFmtId="0" fontId="18" fillId="2" borderId="28" xfId="3" applyFont="1" applyFill="1" applyBorder="1" applyAlignment="1" applyProtection="1">
      <alignment horizontal="center" vertical="top" wrapText="1"/>
      <protection locked="0"/>
    </xf>
    <xf numFmtId="0" fontId="18" fillId="2" borderId="28" xfId="3" applyFont="1" applyFill="1" applyBorder="1" applyAlignment="1" applyProtection="1">
      <alignment vertical="top" wrapText="1"/>
      <protection locked="0"/>
    </xf>
    <xf numFmtId="172" fontId="10" fillId="0" borderId="8" xfId="3" applyNumberFormat="1" applyFont="1" applyBorder="1" applyAlignment="1" applyProtection="1">
      <alignment horizontal="right" vertical="center" wrapText="1"/>
      <protection locked="0"/>
    </xf>
    <xf numFmtId="172" fontId="19" fillId="2" borderId="0" xfId="3" applyNumberFormat="1" applyFont="1" applyFill="1" applyProtection="1">
      <protection locked="0"/>
    </xf>
    <xf numFmtId="0" fontId="10" fillId="0" borderId="8" xfId="3" applyFont="1" applyBorder="1" applyAlignment="1" applyProtection="1">
      <alignment horizontal="center" vertical="center" wrapText="1"/>
      <protection locked="0"/>
    </xf>
    <xf numFmtId="0" fontId="10" fillId="0" borderId="8" xfId="3" applyFont="1" applyBorder="1" applyAlignment="1" applyProtection="1">
      <alignment vertical="center" wrapText="1"/>
      <protection locked="0"/>
    </xf>
    <xf numFmtId="0" fontId="10" fillId="0" borderId="24" xfId="3" applyFont="1" applyBorder="1" applyAlignment="1" applyProtection="1">
      <alignment horizontal="center" vertical="center" wrapText="1"/>
      <protection locked="0"/>
    </xf>
    <xf numFmtId="0" fontId="10" fillId="0" borderId="24" xfId="3" applyFont="1" applyBorder="1" applyAlignment="1" applyProtection="1">
      <alignment vertical="center" wrapText="1"/>
      <protection locked="0"/>
    </xf>
    <xf numFmtId="0" fontId="19" fillId="2" borderId="8" xfId="3" applyFont="1" applyFill="1" applyBorder="1" applyAlignment="1" applyProtection="1">
      <alignment horizontal="center" vertical="top" wrapText="1"/>
      <protection locked="0"/>
    </xf>
    <xf numFmtId="0" fontId="19" fillId="2" borderId="8" xfId="3" applyFont="1" applyFill="1" applyBorder="1" applyAlignment="1" applyProtection="1">
      <alignment vertical="top" wrapText="1"/>
      <protection locked="0"/>
    </xf>
    <xf numFmtId="0" fontId="19" fillId="2" borderId="0" xfId="3" applyFont="1" applyFill="1" applyAlignment="1" applyProtection="1">
      <alignment horizontal="center" vertical="center"/>
      <protection locked="0"/>
    </xf>
    <xf numFmtId="2" fontId="19" fillId="0" borderId="8" xfId="3" applyNumberFormat="1" applyFont="1" applyBorder="1" applyAlignment="1" applyProtection="1">
      <alignment horizontal="center" vertical="center" wrapText="1"/>
      <protection locked="0"/>
    </xf>
    <xf numFmtId="4" fontId="19" fillId="0" borderId="8" xfId="3" applyNumberFormat="1" applyFont="1" applyBorder="1" applyAlignment="1" applyProtection="1">
      <alignment horizontal="center" vertical="center" wrapText="1"/>
      <protection locked="0"/>
    </xf>
    <xf numFmtId="172" fontId="10" fillId="0" borderId="8" xfId="3" applyNumberFormat="1" applyFont="1" applyBorder="1" applyAlignment="1" applyProtection="1">
      <alignment horizontal="center" vertical="center" wrapText="1"/>
      <protection locked="0"/>
    </xf>
    <xf numFmtId="169" fontId="19" fillId="0" borderId="8" xfId="3" applyNumberFormat="1" applyFont="1" applyBorder="1" applyAlignment="1">
      <alignment horizontal="center" vertical="center" wrapText="1"/>
    </xf>
    <xf numFmtId="0" fontId="19" fillId="0" borderId="8" xfId="3" applyFont="1" applyBorder="1" applyAlignment="1" applyProtection="1">
      <alignment horizontal="center" vertical="center" wrapText="1"/>
      <protection locked="0"/>
    </xf>
    <xf numFmtId="4" fontId="38" fillId="2" borderId="0" xfId="3" applyNumberFormat="1" applyFont="1" applyFill="1"/>
    <xf numFmtId="2" fontId="2" fillId="0" borderId="8" xfId="3" applyNumberFormat="1" applyBorder="1"/>
    <xf numFmtId="167" fontId="2" fillId="0" borderId="8" xfId="3" applyNumberFormat="1" applyBorder="1"/>
    <xf numFmtId="9" fontId="8" fillId="0" borderId="42" xfId="1" applyNumberFormat="1" applyFont="1" applyFill="1" applyBorder="1"/>
    <xf numFmtId="3" fontId="4" fillId="0" borderId="35" xfId="0" applyNumberFormat="1" applyFont="1" applyFill="1" applyBorder="1"/>
    <xf numFmtId="9" fontId="4" fillId="0" borderId="45" xfId="1" applyNumberFormat="1" applyFont="1" applyFill="1" applyBorder="1"/>
    <xf numFmtId="173" fontId="4" fillId="0" borderId="10" xfId="0" applyNumberFormat="1" applyFont="1" applyFill="1" applyBorder="1"/>
    <xf numFmtId="173" fontId="11" fillId="0" borderId="10" xfId="0" applyNumberFormat="1" applyFont="1" applyFill="1" applyBorder="1"/>
    <xf numFmtId="173" fontId="4" fillId="0" borderId="7" xfId="0" applyNumberFormat="1" applyFont="1" applyFill="1" applyBorder="1"/>
    <xf numFmtId="173" fontId="4" fillId="0" borderId="43" xfId="1" applyNumberFormat="1" applyFont="1" applyFill="1" applyBorder="1"/>
    <xf numFmtId="1" fontId="4" fillId="0" borderId="5" xfId="0" applyNumberFormat="1" applyFont="1" applyFill="1" applyBorder="1"/>
    <xf numFmtId="1" fontId="4" fillId="0" borderId="10" xfId="0" applyNumberFormat="1" applyFont="1" applyFill="1" applyBorder="1"/>
    <xf numFmtId="1" fontId="11" fillId="0" borderId="10" xfId="0" applyNumberFormat="1" applyFont="1" applyFill="1" applyBorder="1"/>
    <xf numFmtId="1" fontId="4" fillId="0" borderId="7" xfId="0" applyNumberFormat="1" applyFont="1" applyFill="1" applyBorder="1"/>
    <xf numFmtId="1" fontId="4" fillId="0" borderId="43" xfId="1" applyNumberFormat="1" applyFont="1" applyFill="1" applyBorder="1"/>
    <xf numFmtId="3" fontId="4" fillId="0" borderId="17" xfId="0" applyNumberFormat="1" applyFont="1" applyFill="1" applyBorder="1" applyProtection="1">
      <protection locked="0"/>
    </xf>
    <xf numFmtId="3" fontId="4" fillId="0" borderId="51" xfId="0" applyNumberFormat="1" applyFont="1" applyFill="1" applyBorder="1" applyProtection="1">
      <protection locked="0"/>
    </xf>
    <xf numFmtId="3" fontId="8" fillId="0" borderId="68" xfId="0" applyNumberFormat="1" applyFont="1" applyFill="1" applyBorder="1"/>
    <xf numFmtId="3" fontId="8" fillId="0" borderId="66" xfId="0" applyNumberFormat="1" applyFont="1" applyFill="1" applyBorder="1"/>
    <xf numFmtId="9" fontId="8" fillId="0" borderId="50" xfId="1" applyNumberFormat="1" applyFont="1" applyFill="1" applyBorder="1"/>
    <xf numFmtId="9" fontId="4" fillId="0" borderId="6" xfId="1" applyNumberFormat="1" applyFont="1" applyFill="1" applyBorder="1"/>
    <xf numFmtId="3" fontId="4" fillId="0" borderId="12" xfId="0" applyNumberFormat="1" applyFont="1" applyFill="1" applyBorder="1" applyProtection="1">
      <protection locked="0"/>
    </xf>
    <xf numFmtId="3" fontId="4" fillId="0" borderId="13" xfId="0" applyNumberFormat="1" applyFont="1" applyFill="1" applyBorder="1" applyProtection="1">
      <protection locked="0"/>
    </xf>
    <xf numFmtId="3" fontId="4" fillId="0" borderId="13" xfId="0" applyNumberFormat="1" applyFont="1" applyFill="1" applyBorder="1" applyAlignment="1" applyProtection="1">
      <alignment wrapText="1"/>
      <protection locked="0"/>
    </xf>
    <xf numFmtId="3" fontId="4" fillId="0" borderId="13" xfId="0" applyNumberFormat="1" applyFont="1" applyFill="1" applyBorder="1"/>
    <xf numFmtId="9" fontId="4" fillId="0" borderId="16" xfId="1" applyNumberFormat="1" applyFont="1" applyFill="1" applyBorder="1"/>
    <xf numFmtId="0" fontId="32" fillId="2" borderId="31" xfId="3" applyFont="1" applyFill="1" applyBorder="1"/>
    <xf numFmtId="0" fontId="32" fillId="2" borderId="22" xfId="3" applyFont="1" applyFill="1" applyBorder="1"/>
    <xf numFmtId="0" fontId="32" fillId="2" borderId="22" xfId="3" applyFont="1" applyFill="1" applyBorder="1" applyAlignment="1">
      <alignment vertical="top"/>
    </xf>
    <xf numFmtId="4" fontId="7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0" fontId="1" fillId="2" borderId="0" xfId="3" applyFont="1" applyFill="1" applyAlignment="1">
      <alignment horizontal="right"/>
    </xf>
    <xf numFmtId="0" fontId="4" fillId="0" borderId="8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8" xfId="0" applyFont="1" applyFill="1" applyBorder="1" applyAlignment="1">
      <alignment vertical="center"/>
    </xf>
    <xf numFmtId="1" fontId="4" fillId="0" borderId="8" xfId="0" applyNumberFormat="1" applyFont="1" applyFill="1" applyBorder="1" applyAlignment="1" applyProtection="1">
      <alignment horizontal="left" vertical="center"/>
      <protection locked="0"/>
    </xf>
    <xf numFmtId="4" fontId="22" fillId="0" borderId="8" xfId="2" applyNumberFormat="1" applyFont="1" applyFill="1" applyBorder="1" applyAlignment="1" applyProtection="1">
      <alignment horizontal="right" vertical="center"/>
      <protection locked="0"/>
    </xf>
    <xf numFmtId="4" fontId="22" fillId="0" borderId="8" xfId="2" applyNumberFormat="1" applyFont="1" applyFill="1" applyBorder="1" applyAlignment="1">
      <alignment horizontal="right" vertical="center"/>
    </xf>
    <xf numFmtId="4" fontId="21" fillId="0" borderId="8" xfId="2" applyNumberFormat="1" applyFont="1" applyFill="1" applyBorder="1" applyAlignment="1" applyProtection="1">
      <alignment horizontal="right" vertical="center"/>
      <protection locked="0"/>
    </xf>
    <xf numFmtId="0" fontId="21" fillId="0" borderId="8" xfId="2" applyFont="1" applyFill="1" applyBorder="1" applyAlignment="1" applyProtection="1">
      <alignment horizontal="center" vertical="center" wrapText="1"/>
      <protection locked="0"/>
    </xf>
    <xf numFmtId="0" fontId="21" fillId="0" borderId="8" xfId="2" applyFont="1" applyFill="1" applyBorder="1" applyAlignment="1" applyProtection="1">
      <alignment horizontal="center" vertical="center"/>
      <protection locked="0"/>
    </xf>
    <xf numFmtId="0" fontId="21" fillId="0" borderId="8" xfId="2" applyFont="1" applyFill="1" applyBorder="1" applyAlignment="1">
      <alignment horizontal="center" vertical="center"/>
    </xf>
    <xf numFmtId="4" fontId="20" fillId="0" borderId="8" xfId="2" applyNumberFormat="1" applyFont="1" applyFill="1" applyBorder="1" applyAlignment="1">
      <alignment horizontal="right" vertical="center"/>
    </xf>
    <xf numFmtId="4" fontId="23" fillId="0" borderId="8" xfId="2" applyNumberFormat="1" applyFont="1" applyFill="1" applyBorder="1" applyAlignment="1">
      <alignment horizontal="right" vertical="center"/>
    </xf>
    <xf numFmtId="0" fontId="20" fillId="0" borderId="8" xfId="2" applyFont="1" applyFill="1" applyBorder="1" applyAlignment="1">
      <alignment horizontal="center" vertical="center"/>
    </xf>
    <xf numFmtId="0" fontId="21" fillId="0" borderId="8" xfId="2" applyFont="1" applyFill="1" applyBorder="1" applyAlignment="1">
      <alignment horizontal="left" wrapText="1"/>
    </xf>
    <xf numFmtId="49" fontId="21" fillId="0" borderId="8" xfId="2" applyNumberFormat="1" applyFont="1" applyFill="1" applyBorder="1" applyAlignment="1">
      <alignment horizontal="center" vertical="center"/>
    </xf>
    <xf numFmtId="0" fontId="21" fillId="0" borderId="8" xfId="2" applyFont="1" applyFill="1" applyBorder="1" applyAlignment="1">
      <alignment horizontal="left" wrapText="1" indent="1"/>
    </xf>
    <xf numFmtId="0" fontId="21" fillId="0" borderId="8" xfId="2" applyFont="1" applyFill="1" applyBorder="1" applyAlignment="1">
      <alignment horizontal="left" wrapText="1" indent="2"/>
    </xf>
    <xf numFmtId="0" fontId="21" fillId="0" borderId="8" xfId="2" applyFont="1" applyFill="1" applyBorder="1" applyAlignment="1">
      <alignment horizontal="left" wrapText="1" indent="4"/>
    </xf>
    <xf numFmtId="0" fontId="21" fillId="0" borderId="8" xfId="2" applyFont="1" applyFill="1" applyBorder="1" applyAlignment="1">
      <alignment horizontal="left" wrapText="1" indent="3"/>
    </xf>
    <xf numFmtId="0" fontId="21" fillId="0" borderId="0" xfId="2" applyFont="1" applyFill="1" applyAlignment="1">
      <alignment horizontal="left"/>
    </xf>
    <xf numFmtId="0" fontId="24" fillId="0" borderId="0" xfId="2" applyFont="1" applyFill="1" applyAlignment="1">
      <alignment horizontal="left" vertical="center"/>
    </xf>
    <xf numFmtId="0" fontId="20" fillId="0" borderId="0" xfId="2" applyFont="1" applyFill="1" applyAlignment="1">
      <alignment horizontal="left"/>
    </xf>
    <xf numFmtId="0" fontId="25" fillId="0" borderId="0" xfId="2" applyFont="1" applyFill="1" applyAlignment="1">
      <alignment horizontal="left"/>
    </xf>
    <xf numFmtId="0" fontId="24" fillId="0" borderId="0" xfId="2" applyFont="1" applyFill="1" applyAlignment="1">
      <alignment horizontal="left"/>
    </xf>
    <xf numFmtId="0" fontId="20" fillId="0" borderId="8" xfId="2" applyFont="1" applyFill="1" applyBorder="1" applyAlignment="1">
      <alignment horizontal="center" vertical="center" wrapText="1"/>
    </xf>
    <xf numFmtId="0" fontId="20" fillId="0" borderId="9" xfId="2" applyFont="1" applyFill="1" applyBorder="1" applyAlignment="1">
      <alignment horizontal="center" vertical="top"/>
    </xf>
    <xf numFmtId="0" fontId="20" fillId="0" borderId="8" xfId="2" applyFont="1" applyFill="1" applyBorder="1" applyAlignment="1">
      <alignment horizontal="center" vertical="top"/>
    </xf>
    <xf numFmtId="0" fontId="20" fillId="0" borderId="9" xfId="2" applyFont="1" applyFill="1" applyBorder="1" applyAlignment="1">
      <alignment horizontal="center" vertical="top" wrapText="1"/>
    </xf>
    <xf numFmtId="0" fontId="21" fillId="0" borderId="31" xfId="2" applyFont="1" applyFill="1" applyBorder="1" applyAlignment="1">
      <alignment horizontal="center"/>
    </xf>
    <xf numFmtId="0" fontId="21" fillId="0" borderId="0" xfId="2" applyFont="1" applyFill="1" applyAlignment="1">
      <alignment horizontal="center" vertical="top"/>
    </xf>
    <xf numFmtId="0" fontId="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/>
    </xf>
    <xf numFmtId="0" fontId="8" fillId="0" borderId="37" xfId="0" applyFont="1" applyFill="1" applyBorder="1" applyAlignment="1">
      <alignment horizontal="left"/>
    </xf>
    <xf numFmtId="0" fontId="8" fillId="0" borderId="29" xfId="0" applyFont="1" applyFill="1" applyBorder="1" applyAlignment="1">
      <alignment horizontal="left"/>
    </xf>
    <xf numFmtId="0" fontId="8" fillId="0" borderId="33" xfId="0" applyFont="1" applyFill="1" applyBorder="1" applyAlignment="1">
      <alignment horizontal="left"/>
    </xf>
    <xf numFmtId="0" fontId="8" fillId="0" borderId="57" xfId="0" applyFont="1" applyFill="1" applyBorder="1" applyAlignment="1">
      <alignment horizontal="left" wrapText="1"/>
    </xf>
    <xf numFmtId="0" fontId="8" fillId="0" borderId="58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left" wrapText="1"/>
    </xf>
    <xf numFmtId="0" fontId="8" fillId="3" borderId="3" xfId="0" applyFont="1" applyFill="1" applyBorder="1" applyAlignment="1">
      <alignment horizontal="left" wrapText="1"/>
    </xf>
    <xf numFmtId="0" fontId="8" fillId="3" borderId="47" xfId="0" applyFont="1" applyFill="1" applyBorder="1" applyAlignment="1">
      <alignment horizontal="left" wrapText="1"/>
    </xf>
    <xf numFmtId="0" fontId="8" fillId="3" borderId="45" xfId="0" applyFont="1" applyFill="1" applyBorder="1" applyAlignment="1">
      <alignment horizontal="left" wrapText="1"/>
    </xf>
    <xf numFmtId="0" fontId="8" fillId="0" borderId="12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" fontId="7" fillId="2" borderId="2" xfId="0" applyNumberFormat="1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>
      <alignment horizontal="center" vertical="center"/>
    </xf>
    <xf numFmtId="1" fontId="7" fillId="2" borderId="6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1" fontId="7" fillId="2" borderId="8" xfId="0" applyNumberFormat="1" applyFont="1" applyFill="1" applyBorder="1" applyAlignment="1">
      <alignment horizontal="center" vertical="center"/>
    </xf>
    <xf numFmtId="1" fontId="7" fillId="2" borderId="11" xfId="0" applyNumberFormat="1" applyFont="1" applyFill="1" applyBorder="1" applyAlignment="1">
      <alignment horizontal="center" vertical="center"/>
    </xf>
    <xf numFmtId="0" fontId="8" fillId="0" borderId="37" xfId="0" applyFont="1" applyBorder="1" applyAlignment="1">
      <alignment horizontal="left"/>
    </xf>
    <xf numFmtId="0" fontId="8" fillId="0" borderId="29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8" fillId="0" borderId="18" xfId="0" applyFont="1" applyBorder="1" applyAlignment="1">
      <alignment horizontal="left"/>
    </xf>
    <xf numFmtId="0" fontId="8" fillId="0" borderId="59" xfId="0" applyFont="1" applyFill="1" applyBorder="1" applyAlignment="1">
      <alignment horizontal="left" wrapText="1"/>
    </xf>
    <xf numFmtId="0" fontId="8" fillId="0" borderId="61" xfId="0" applyFont="1" applyFill="1" applyBorder="1" applyAlignment="1">
      <alignment horizontal="left" wrapText="1"/>
    </xf>
    <xf numFmtId="0" fontId="8" fillId="0" borderId="57" xfId="0" applyFont="1" applyFill="1" applyBorder="1" applyAlignment="1">
      <alignment horizontal="left"/>
    </xf>
    <xf numFmtId="0" fontId="8" fillId="0" borderId="64" xfId="0" applyFont="1" applyFill="1" applyBorder="1" applyAlignment="1">
      <alignment horizontal="left"/>
    </xf>
    <xf numFmtId="0" fontId="8" fillId="0" borderId="58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center" wrapText="1"/>
    </xf>
    <xf numFmtId="0" fontId="4" fillId="0" borderId="16" xfId="0" applyFont="1" applyFill="1" applyBorder="1" applyAlignment="1">
      <alignment horizontal="center" wrapText="1"/>
    </xf>
    <xf numFmtId="0" fontId="20" fillId="0" borderId="8" xfId="2" applyFont="1" applyBorder="1" applyAlignment="1">
      <alignment horizontal="center" vertical="center" wrapText="1"/>
    </xf>
    <xf numFmtId="0" fontId="24" fillId="0" borderId="0" xfId="2" applyFont="1" applyAlignment="1">
      <alignment wrapText="1"/>
    </xf>
    <xf numFmtId="0" fontId="0" fillId="0" borderId="0" xfId="0" applyAlignment="1">
      <alignment wrapText="1"/>
    </xf>
    <xf numFmtId="0" fontId="16" fillId="0" borderId="0" xfId="2" applyFont="1" applyAlignment="1">
      <alignment horizontal="center" wrapText="1"/>
    </xf>
    <xf numFmtId="0" fontId="18" fillId="0" borderId="0" xfId="2" applyFont="1" applyAlignment="1">
      <alignment horizontal="center" wrapText="1"/>
    </xf>
    <xf numFmtId="49" fontId="21" fillId="0" borderId="0" xfId="2" applyNumberFormat="1" applyFont="1" applyAlignment="1">
      <alignment horizontal="left" wrapText="1"/>
    </xf>
    <xf numFmtId="0" fontId="21" fillId="0" borderId="0" xfId="2" applyFont="1" applyAlignment="1">
      <alignment horizontal="right"/>
    </xf>
    <xf numFmtId="0" fontId="20" fillId="0" borderId="0" xfId="2" applyFont="1" applyAlignment="1">
      <alignment horizontal="center"/>
    </xf>
    <xf numFmtId="0" fontId="21" fillId="0" borderId="24" xfId="2" applyFont="1" applyFill="1" applyBorder="1" applyAlignment="1" applyProtection="1">
      <alignment horizontal="center" vertical="center" wrapText="1"/>
      <protection locked="0"/>
    </xf>
    <xf numFmtId="0" fontId="21" fillId="0" borderId="28" xfId="2" applyFont="1" applyFill="1" applyBorder="1" applyAlignment="1" applyProtection="1">
      <alignment horizontal="center" vertical="center" wrapText="1"/>
      <protection locked="0"/>
    </xf>
    <xf numFmtId="0" fontId="21" fillId="0" borderId="30" xfId="2" applyFont="1" applyFill="1" applyBorder="1" applyAlignment="1" applyProtection="1">
      <alignment horizontal="center" vertical="center" wrapText="1"/>
      <protection locked="0"/>
    </xf>
    <xf numFmtId="0" fontId="7" fillId="0" borderId="31" xfId="2" applyFont="1" applyBorder="1" applyAlignment="1">
      <alignment horizontal="center" wrapText="1"/>
    </xf>
    <xf numFmtId="0" fontId="7" fillId="0" borderId="31" xfId="2" applyFont="1" applyBorder="1" applyAlignment="1">
      <alignment horizontal="center"/>
    </xf>
    <xf numFmtId="0" fontId="20" fillId="0" borderId="8" xfId="2" applyFont="1" applyFill="1" applyBorder="1" applyAlignment="1">
      <alignment horizontal="left" vertical="center"/>
    </xf>
    <xf numFmtId="0" fontId="21" fillId="0" borderId="31" xfId="2" applyFont="1" applyFill="1" applyBorder="1" applyAlignment="1">
      <alignment horizontal="center"/>
    </xf>
    <xf numFmtId="0" fontId="21" fillId="0" borderId="0" xfId="2" applyFont="1" applyFill="1" applyAlignment="1">
      <alignment horizontal="center" vertical="top"/>
    </xf>
    <xf numFmtId="0" fontId="21" fillId="0" borderId="31" xfId="2" applyFont="1" applyBorder="1" applyAlignment="1">
      <alignment horizontal="center"/>
    </xf>
    <xf numFmtId="0" fontId="21" fillId="0" borderId="0" xfId="2" applyFont="1" applyAlignment="1">
      <alignment horizontal="center" vertical="top"/>
    </xf>
    <xf numFmtId="0" fontId="20" fillId="0" borderId="31" xfId="2" applyFont="1" applyFill="1" applyBorder="1" applyAlignment="1">
      <alignment horizontal="center" vertical="center"/>
    </xf>
    <xf numFmtId="0" fontId="20" fillId="0" borderId="25" xfId="2" applyFont="1" applyFill="1" applyBorder="1" applyAlignment="1">
      <alignment horizontal="center" vertical="center" wrapText="1"/>
    </xf>
    <xf numFmtId="0" fontId="20" fillId="0" borderId="39" xfId="2" applyFont="1" applyFill="1" applyBorder="1" applyAlignment="1">
      <alignment horizontal="center" vertical="center" wrapText="1"/>
    </xf>
    <xf numFmtId="0" fontId="20" fillId="0" borderId="8" xfId="2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4" fillId="0" borderId="24" xfId="0" applyFont="1" applyFill="1" applyBorder="1" applyAlignment="1" applyProtection="1">
      <alignment horizontal="left" vertical="center" wrapText="1"/>
      <protection locked="0"/>
    </xf>
    <xf numFmtId="0" fontId="4" fillId="0" borderId="28" xfId="0" applyFont="1" applyFill="1" applyBorder="1" applyAlignment="1" applyProtection="1">
      <alignment horizontal="left" vertical="center" wrapText="1"/>
      <protection locked="0"/>
    </xf>
    <xf numFmtId="0" fontId="4" fillId="0" borderId="30" xfId="0" applyFont="1" applyFill="1" applyBorder="1" applyAlignment="1" applyProtection="1">
      <alignment horizontal="left" vertical="center" wrapText="1"/>
      <protection locked="0"/>
    </xf>
    <xf numFmtId="0" fontId="5" fillId="0" borderId="24" xfId="0" applyFont="1" applyFill="1" applyBorder="1" applyAlignment="1" applyProtection="1">
      <alignment horizontal="center" vertical="center" wrapText="1"/>
      <protection locked="0"/>
    </xf>
    <xf numFmtId="0" fontId="5" fillId="0" borderId="28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Fill="1" applyBorder="1" applyAlignment="1" applyProtection="1">
      <alignment horizontal="center" vertical="center" wrapText="1"/>
      <protection locked="0"/>
    </xf>
    <xf numFmtId="0" fontId="28" fillId="0" borderId="8" xfId="0" applyFont="1" applyBorder="1"/>
    <xf numFmtId="0" fontId="7" fillId="0" borderId="8" xfId="0" applyFont="1" applyBorder="1" applyAlignment="1">
      <alignment horizontal="right"/>
    </xf>
    <xf numFmtId="0" fontId="7" fillId="0" borderId="8" xfId="0" applyFont="1" applyBorder="1"/>
    <xf numFmtId="0" fontId="7" fillId="0" borderId="8" xfId="0" applyFont="1" applyBorder="1" applyAlignment="1">
      <alignment horizontal="left"/>
    </xf>
    <xf numFmtId="0" fontId="28" fillId="4" borderId="9" xfId="0" applyFont="1" applyFill="1" applyBorder="1" applyAlignment="1">
      <alignment horizontal="center"/>
    </xf>
    <xf numFmtId="0" fontId="28" fillId="4" borderId="22" xfId="0" applyFont="1" applyFill="1" applyBorder="1" applyAlignment="1">
      <alignment horizontal="center"/>
    </xf>
    <xf numFmtId="0" fontId="28" fillId="0" borderId="9" xfId="0" applyFont="1" applyBorder="1"/>
    <xf numFmtId="0" fontId="28" fillId="0" borderId="19" xfId="0" applyFont="1" applyBorder="1"/>
    <xf numFmtId="0" fontId="7" fillId="0" borderId="9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4" fontId="19" fillId="0" borderId="8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wrapText="1"/>
    </xf>
    <xf numFmtId="4" fontId="28" fillId="0" borderId="31" xfId="0" applyNumberFormat="1" applyFont="1" applyBorder="1" applyAlignment="1">
      <alignment horizontal="center" vertical="center" wrapText="1"/>
    </xf>
    <xf numFmtId="4" fontId="7" fillId="0" borderId="24" xfId="0" applyNumberFormat="1" applyFont="1" applyBorder="1" applyAlignment="1">
      <alignment horizontal="center" vertical="center" wrapText="1"/>
    </xf>
    <xf numFmtId="4" fontId="7" fillId="0" borderId="28" xfId="0" applyNumberFormat="1" applyFont="1" applyBorder="1" applyAlignment="1">
      <alignment horizontal="center" vertical="center" wrapText="1"/>
    </xf>
    <xf numFmtId="4" fontId="7" fillId="0" borderId="30" xfId="0" applyNumberFormat="1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/>
    </xf>
    <xf numFmtId="0" fontId="31" fillId="0" borderId="0" xfId="3" applyFont="1" applyAlignment="1">
      <alignment horizontal="center" vertical="center" wrapText="1"/>
    </xf>
    <xf numFmtId="0" fontId="31" fillId="2" borderId="0" xfId="3" applyFont="1" applyFill="1" applyAlignment="1" applyProtection="1">
      <alignment horizontal="center" vertical="center" wrapText="1"/>
      <protection locked="0"/>
    </xf>
    <xf numFmtId="0" fontId="10" fillId="2" borderId="44" xfId="3" applyFont="1" applyFill="1" applyBorder="1" applyAlignment="1">
      <alignment horizontal="center" vertical="center" wrapText="1"/>
    </xf>
    <xf numFmtId="0" fontId="10" fillId="2" borderId="53" xfId="3" applyFont="1" applyFill="1" applyBorder="1" applyAlignment="1">
      <alignment horizontal="center" vertical="center" wrapText="1"/>
    </xf>
    <xf numFmtId="0" fontId="10" fillId="2" borderId="47" xfId="3" applyFont="1" applyFill="1" applyBorder="1" applyAlignment="1">
      <alignment horizontal="center" vertical="center" wrapText="1"/>
    </xf>
    <xf numFmtId="0" fontId="10" fillId="2" borderId="30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 wrapText="1"/>
    </xf>
    <xf numFmtId="0" fontId="10" fillId="2" borderId="3" xfId="3" applyFont="1" applyFill="1" applyBorder="1" applyAlignment="1">
      <alignment horizontal="center" vertical="center"/>
    </xf>
    <xf numFmtId="0" fontId="10" fillId="2" borderId="6" xfId="3" applyFont="1" applyFill="1" applyBorder="1" applyAlignment="1">
      <alignment horizontal="center" vertical="center"/>
    </xf>
    <xf numFmtId="4" fontId="33" fillId="0" borderId="24" xfId="3" applyNumberFormat="1" applyFont="1" applyBorder="1" applyAlignment="1" applyProtection="1">
      <alignment horizontal="center" vertical="center" wrapText="1"/>
      <protection locked="0"/>
    </xf>
    <xf numFmtId="4" fontId="33" fillId="0" borderId="28" xfId="3" applyNumberFormat="1" applyFont="1" applyBorder="1" applyAlignment="1" applyProtection="1">
      <alignment horizontal="center" vertical="center" wrapText="1"/>
      <protection locked="0"/>
    </xf>
    <xf numFmtId="4" fontId="33" fillId="0" borderId="30" xfId="3" applyNumberFormat="1" applyFont="1" applyBorder="1" applyAlignment="1" applyProtection="1">
      <alignment horizontal="center" vertical="center" wrapText="1"/>
      <protection locked="0"/>
    </xf>
    <xf numFmtId="167" fontId="33" fillId="0" borderId="24" xfId="3" applyNumberFormat="1" applyFont="1" applyBorder="1" applyAlignment="1" applyProtection="1">
      <alignment horizontal="center" vertical="center" wrapText="1"/>
      <protection locked="0"/>
    </xf>
    <xf numFmtId="167" fontId="33" fillId="0" borderId="28" xfId="3" applyNumberFormat="1" applyFont="1" applyBorder="1" applyAlignment="1" applyProtection="1">
      <alignment horizontal="center" vertical="center" wrapText="1"/>
      <protection locked="0"/>
    </xf>
    <xf numFmtId="167" fontId="33" fillId="0" borderId="30" xfId="3" applyNumberFormat="1" applyFont="1" applyBorder="1" applyAlignment="1" applyProtection="1">
      <alignment horizontal="center" vertical="center" wrapText="1"/>
      <protection locked="0"/>
    </xf>
    <xf numFmtId="4" fontId="33" fillId="0" borderId="42" xfId="3" applyNumberFormat="1" applyFont="1" applyBorder="1" applyAlignment="1" applyProtection="1">
      <alignment horizontal="center" vertical="center" wrapText="1"/>
      <protection locked="0"/>
    </xf>
    <xf numFmtId="4" fontId="33" fillId="0" borderId="50" xfId="3" applyNumberFormat="1" applyFont="1" applyBorder="1" applyAlignment="1" applyProtection="1">
      <alignment horizontal="center" vertical="center" wrapText="1"/>
      <protection locked="0"/>
    </xf>
    <xf numFmtId="4" fontId="33" fillId="0" borderId="54" xfId="3" applyNumberFormat="1" applyFont="1" applyBorder="1" applyAlignment="1" applyProtection="1">
      <alignment horizontal="center" vertical="center" wrapText="1"/>
      <protection locked="0"/>
    </xf>
    <xf numFmtId="4" fontId="33" fillId="0" borderId="24" xfId="3" applyNumberFormat="1" applyFont="1" applyBorder="1" applyAlignment="1">
      <alignment horizontal="center" vertical="center" wrapText="1"/>
    </xf>
    <xf numFmtId="4" fontId="33" fillId="0" borderId="30" xfId="3" applyNumberFormat="1" applyFont="1" applyBorder="1" applyAlignment="1">
      <alignment horizontal="center" vertical="center" wrapText="1"/>
    </xf>
    <xf numFmtId="166" fontId="33" fillId="0" borderId="24" xfId="3" applyNumberFormat="1" applyFont="1" applyBorder="1" applyAlignment="1" applyProtection="1">
      <alignment horizontal="center" vertical="center" wrapText="1"/>
      <protection locked="0"/>
    </xf>
    <xf numFmtId="166" fontId="33" fillId="0" borderId="30" xfId="3" applyNumberFormat="1" applyFont="1" applyBorder="1" applyAlignment="1" applyProtection="1">
      <alignment horizontal="center" vertical="center" wrapText="1"/>
      <protection locked="0"/>
    </xf>
    <xf numFmtId="0" fontId="31" fillId="0" borderId="8" xfId="3" applyFont="1" applyBorder="1" applyAlignment="1">
      <alignment horizontal="center" vertical="center" wrapText="1"/>
    </xf>
    <xf numFmtId="4" fontId="33" fillId="0" borderId="66" xfId="3" applyNumberFormat="1" applyFont="1" applyBorder="1" applyAlignment="1" applyProtection="1">
      <alignment horizontal="center" vertical="center" wrapText="1"/>
      <protection locked="0"/>
    </xf>
    <xf numFmtId="4" fontId="33" fillId="0" borderId="42" xfId="3" applyNumberFormat="1" applyFont="1" applyBorder="1" applyAlignment="1">
      <alignment horizontal="center" vertical="center" wrapText="1"/>
    </xf>
    <xf numFmtId="4" fontId="33" fillId="0" borderId="67" xfId="3" applyNumberFormat="1" applyFont="1" applyBorder="1" applyAlignment="1">
      <alignment horizontal="center" vertical="center" wrapText="1"/>
    </xf>
    <xf numFmtId="4" fontId="33" fillId="0" borderId="66" xfId="3" applyNumberFormat="1" applyFont="1" applyBorder="1" applyAlignment="1">
      <alignment horizontal="center" vertical="center" wrapText="1"/>
    </xf>
    <xf numFmtId="167" fontId="33" fillId="0" borderId="24" xfId="3" applyNumberFormat="1" applyFont="1" applyBorder="1" applyAlignment="1">
      <alignment horizontal="center" vertical="center" wrapText="1"/>
    </xf>
    <xf numFmtId="167" fontId="33" fillId="0" borderId="66" xfId="3" applyNumberFormat="1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37" fillId="2" borderId="0" xfId="3" applyFont="1" applyFill="1" applyAlignment="1">
      <alignment horizontal="center" vertical="center" wrapText="1"/>
    </xf>
    <xf numFmtId="0" fontId="19" fillId="2" borderId="8" xfId="3" applyFont="1" applyFill="1" applyBorder="1" applyAlignment="1">
      <alignment horizontal="center" vertical="top" wrapText="1"/>
    </xf>
    <xf numFmtId="0" fontId="19" fillId="2" borderId="8" xfId="3" applyFont="1" applyFill="1" applyBorder="1"/>
    <xf numFmtId="2" fontId="19" fillId="0" borderId="24" xfId="3" applyNumberFormat="1" applyFont="1" applyBorder="1" applyAlignment="1" applyProtection="1">
      <alignment horizontal="center" vertical="center" wrapText="1"/>
      <protection locked="0"/>
    </xf>
    <xf numFmtId="2" fontId="19" fillId="0" borderId="28" xfId="3" applyNumberFormat="1" applyFont="1" applyBorder="1" applyAlignment="1" applyProtection="1">
      <alignment horizontal="center" vertical="center" wrapText="1"/>
      <protection locked="0"/>
    </xf>
    <xf numFmtId="2" fontId="19" fillId="0" borderId="30" xfId="3" applyNumberFormat="1" applyFont="1" applyBorder="1" applyAlignment="1" applyProtection="1">
      <alignment horizontal="center" vertical="center" wrapText="1"/>
      <protection locked="0"/>
    </xf>
    <xf numFmtId="167" fontId="19" fillId="0" borderId="24" xfId="3" applyNumberFormat="1" applyFont="1" applyBorder="1" applyAlignment="1" applyProtection="1">
      <alignment horizontal="center" vertical="center" wrapText="1"/>
      <protection locked="0"/>
    </xf>
    <xf numFmtId="167" fontId="19" fillId="0" borderId="28" xfId="3" applyNumberFormat="1" applyFont="1" applyBorder="1" applyAlignment="1" applyProtection="1">
      <alignment horizontal="center" vertical="center" wrapText="1"/>
      <protection locked="0"/>
    </xf>
    <xf numFmtId="167" fontId="19" fillId="0" borderId="30" xfId="3" applyNumberFormat="1" applyFont="1" applyBorder="1" applyAlignment="1" applyProtection="1">
      <alignment horizontal="center" vertical="center" wrapText="1"/>
      <protection locked="0"/>
    </xf>
    <xf numFmtId="4" fontId="19" fillId="0" borderId="24" xfId="3" applyNumberFormat="1" applyFont="1" applyBorder="1" applyAlignment="1" applyProtection="1">
      <alignment horizontal="center" vertical="center" wrapText="1"/>
      <protection locked="0"/>
    </xf>
    <xf numFmtId="4" fontId="19" fillId="0" borderId="28" xfId="3" applyNumberFormat="1" applyFont="1" applyBorder="1" applyAlignment="1" applyProtection="1">
      <alignment horizontal="center" vertical="center" wrapText="1"/>
      <protection locked="0"/>
    </xf>
    <xf numFmtId="4" fontId="19" fillId="0" borderId="30" xfId="3" applyNumberFormat="1" applyFont="1" applyBorder="1" applyAlignment="1" applyProtection="1">
      <alignment horizontal="center" vertical="center" wrapText="1"/>
      <protection locked="0"/>
    </xf>
    <xf numFmtId="169" fontId="19" fillId="0" borderId="24" xfId="3" applyNumberFormat="1" applyFont="1" applyBorder="1" applyAlignment="1" applyProtection="1">
      <alignment horizontal="center" vertical="center" wrapText="1"/>
      <protection locked="0"/>
    </xf>
    <xf numFmtId="169" fontId="19" fillId="0" borderId="28" xfId="3" applyNumberFormat="1" applyFont="1" applyBorder="1" applyAlignment="1" applyProtection="1">
      <alignment horizontal="center" vertical="center" wrapText="1"/>
      <protection locked="0"/>
    </xf>
    <xf numFmtId="169" fontId="19" fillId="0" borderId="30" xfId="3" applyNumberFormat="1" applyFont="1" applyBorder="1" applyAlignment="1" applyProtection="1">
      <alignment horizontal="center" vertical="center" wrapText="1"/>
      <protection locked="0"/>
    </xf>
    <xf numFmtId="172" fontId="10" fillId="0" borderId="24" xfId="3" applyNumberFormat="1" applyFont="1" applyBorder="1" applyAlignment="1" applyProtection="1">
      <alignment horizontal="center" vertical="center" wrapText="1"/>
      <protection locked="0"/>
    </xf>
    <xf numFmtId="172" fontId="10" fillId="0" borderId="28" xfId="3" applyNumberFormat="1" applyFont="1" applyBorder="1" applyAlignment="1" applyProtection="1">
      <alignment horizontal="center" vertical="center" wrapText="1"/>
      <protection locked="0"/>
    </xf>
    <xf numFmtId="172" fontId="10" fillId="0" borderId="30" xfId="3" applyNumberFormat="1" applyFont="1" applyBorder="1" applyAlignment="1" applyProtection="1">
      <alignment horizontal="center" vertical="center" wrapText="1"/>
      <protection locked="0"/>
    </xf>
    <xf numFmtId="0" fontId="19" fillId="0" borderId="24" xfId="3" applyFont="1" applyBorder="1" applyAlignment="1" applyProtection="1">
      <alignment horizontal="center" vertical="center" wrapText="1"/>
      <protection locked="0"/>
    </xf>
    <xf numFmtId="0" fontId="19" fillId="0" borderId="28" xfId="3" applyFont="1" applyBorder="1" applyAlignment="1" applyProtection="1">
      <alignment horizontal="center" vertical="center" wrapText="1"/>
      <protection locked="0"/>
    </xf>
    <xf numFmtId="0" fontId="19" fillId="0" borderId="30" xfId="3" applyFont="1" applyBorder="1" applyAlignment="1" applyProtection="1">
      <alignment horizontal="center" vertical="center" wrapText="1"/>
      <protection locked="0"/>
    </xf>
    <xf numFmtId="0" fontId="37" fillId="0" borderId="8" xfId="3" applyFont="1" applyBorder="1" applyAlignment="1">
      <alignment horizontal="center" vertical="center" wrapText="1"/>
    </xf>
    <xf numFmtId="0" fontId="37" fillId="0" borderId="9" xfId="3" applyFont="1" applyBorder="1" applyAlignment="1">
      <alignment horizontal="center" vertical="center" wrapText="1"/>
    </xf>
    <xf numFmtId="0" fontId="37" fillId="0" borderId="19" xfId="3" applyFont="1" applyBorder="1" applyAlignment="1">
      <alignment horizontal="center" vertical="center" wrapText="1"/>
    </xf>
    <xf numFmtId="0" fontId="10" fillId="2" borderId="0" xfId="3" applyFont="1" applyFill="1" applyAlignment="1">
      <alignment horizontal="left" wrapText="1"/>
    </xf>
    <xf numFmtId="0" fontId="10" fillId="2" borderId="0" xfId="3" applyFont="1" applyFill="1" applyAlignment="1">
      <alignment horizontal="left"/>
    </xf>
  </cellXfs>
  <cellStyles count="6">
    <cellStyle name="Обычный" xfId="0" builtinId="0"/>
    <cellStyle name="Обычный 2" xfId="3" xr:uid="{00000000-0005-0000-0000-000001000000}"/>
    <cellStyle name="Обычный 2 2 2 3 2 2" xfId="5" xr:uid="{00000000-0005-0000-0000-000002000000}"/>
    <cellStyle name="Обычный 3" xfId="2" xr:uid="{00000000-0005-0000-0000-000003000000}"/>
    <cellStyle name="Процентный" xfId="1" builtinId="5"/>
    <cellStyle name="Финансовый 2" xfId="4" xr:uid="{00000000-0005-0000-0000-000005000000}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7CE"/>
        </patternFill>
      </fill>
    </dxf>
    <dxf>
      <font>
        <color rgb="FFFF0000"/>
      </font>
      <fill>
        <patternFill>
          <bgColor rgb="FFFFFF00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d1\DB\Tereza\EVRAZ%20-%20Reporting%20package\2006\Aktiva%20a%20pasiva\Aktiva%20a%20pasiva%202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IAS%20&amp;%20GAAP%20%20Reports\IAS%20&amp;%20GAAP%20YEAR%202002\2002%20Q3%20Consolidation%20Model\A%20Consolidation%20&amp;%20Reporting\GAAP%20&amp;%20IAS%20Group%20TB%20&amp;%20Reports%20Q3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\&#1055;&#1072;&#1087;&#1082;&#1072;%20&#1086;&#1073;&#1084;&#1077;&#1085;&#1072;%20&#1056;&#1069;&#1050;\Documents%20and%20Settings\reuters\&#1056;&#1072;&#1073;&#1086;&#1095;&#1080;&#1081;%20&#1089;&#1090;&#1086;&#1083;\Artem's\Fixed%20Income\&#1072;&#1096;&#1095;&#1091;&#1074;%20&#1096;&#1090;&#1089;&#1097;&#1100;&#1091;\PUBLIC\BLOOMBERG\gazpru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\&#1055;&#1072;&#1087;&#1082;&#1072;%20&#1086;&#1073;&#1084;&#1077;&#1085;&#1072;%20&#1056;&#1069;&#1050;\Documents%20and%20Settings\reuters\&#1056;&#1072;&#1073;&#1086;&#1095;&#1080;&#1081;%20&#1089;&#1090;&#1086;&#1083;\Documents%20and%20Settings\matvean\Local%20Settings\Temporary%20Internet%20Files\OLK4D9\RUR_Calc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7;&#1072;&#1087;&#1082;&#1072;%20&#1086;&#1073;&#1084;&#1077;&#1085;&#1072;\&#1045;&#1048;&#1040;&#1057;\&#1055;&#1088;&#1080;&#1096;&#1083;&#1086;\15.05.07\tset.net.200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mihaylov_sv\&#1056;&#1072;&#1073;&#1086;&#1095;&#1080;&#1081;%20&#1089;&#1090;&#1086;&#1083;\&#1055;&#1072;&#1082;&#1077;&#1090;%20&#1076;&#1083;&#1103;%20&#1087;&#1088;&#1077;&#1079;&#1077;&#1085;&#1090;&#1072;&#1094;&#1080;&#1080;%201%20&#1082;&#1074;&#1072;&#1088;&#1090;&#1072;&#1083;&#1072;%202007&#1075;\&#1059;&#1089;&#1090;&#1072;&#1088;&#1077;&#1074;&#1096;&#1072;&#1103;%20&#1080;&#1085;&#1092;&#1086;&#1088;&#1084;&#1072;&#1094;&#1080;&#1103;\&#1059;&#1056;%20&#1087;&#1086;%20&#1062;&#1060;&#1054;%2002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2;&#1088;&#1082;&#1086;&#1074;&#1072;&#1054;&#1042;/&#1056;&#1072;&#1073;&#1086;&#1090;&#1072;/&#1040;&#1053;&#1040;&#1051;&#1048;&#1047;/2019/&#1086;&#1090;%20&#1058;&#1057;&#1054;%202020%20(21.05.2019)/&#1045;&#1074;&#1088;&#1072;&#1079;&#1069;&#1085;&#1077;&#1088;&#1075;&#1086;&#1058;&#1088;&#1072;&#1085;&#108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2;&#1072;&#1088;&#1082;&#1086;&#1074;&#1072;&#1054;&#1042;/&#1056;&#1072;&#1073;&#1086;&#1090;&#1072;/&#1040;&#1053;&#1040;&#1051;&#1048;&#1047;/2019/&#1052;&#1056;&#1057;&#1050;/&#1057;&#1052;&#1045;&#1058;&#1040;%20&#1052;&#1056;&#1057;&#1050;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ydov_r/Documents/&#1054;&#1058;&#1055;%20&#1080;%20&#1056;&#1055;/18.%20&#1056;&#1072;&#1089;&#1095;&#1077;&#1090;%20&#1090;&#1072;&#1088;&#1080;&#1092;&#1072;/2020/&#1040;&#1087;&#1088;&#1077;&#1083;&#1100;/&#1047;&#1072;&#1087;&#1086;&#1083;&#1085;&#1077;&#1085;&#1080;&#1077;%20&#1101;&#1083;&#1077;&#1082;&#1090;&#1088;&#1086;&#1085;&#1085;&#1099;&#1093;%20&#1092;&#1086;&#1088;&#1084;%20&#1056;&#1069;&#1050;%20&#1050;&#1054;/&#1064;&#1072;&#1073;&#1083;&#1086;&#1085;%20&#1056;&#1069;&#1050;%20&#1087;&#1086;%20&#1053;&#1042;&#1042;%20&#1085;&#1072;%202020%20&#1075;.%20&#1087;&#1086;&#1089;&#1083;&#1077;&#1076;&#1085;&#1080;&#1081;%20&#1074;&#1072;&#1088;&#1080;&#1072;&#1085;&#1090;%20&#1076;&#1083;&#1103;%20&#1072;&#1085;&#1072;&#1083;&#1080;&#1079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СводЕАХ"/>
      <sheetName val="Лист1 (2)"/>
      <sheetName val="Balance Sheet"/>
      <sheetName val="полугодие"/>
      <sheetName val="Справочники"/>
      <sheetName val="pasiva-skute?nost"/>
      <sheetName val="Фин план"/>
      <sheetName val="Languages"/>
      <sheetName val="MCS"/>
      <sheetName val="ФИНПЛАН"/>
      <sheetName val="форма 6.1"/>
      <sheetName val="Y96LTEBHTMP2"/>
      <sheetName val="КлассНТМК"/>
      <sheetName val="КлассЗСМК"/>
      <sheetName val="FX rates"/>
      <sheetName val="план"/>
      <sheetName val="факт"/>
      <sheetName val="CurRates"/>
      <sheetName val="дек.разв.2011"/>
      <sheetName val="ОВИ_Группы"/>
      <sheetName val=" Форма П6.1 "/>
      <sheetName val="СВОД Ф15"/>
      <sheetName val="Настройки"/>
      <sheetName val="июнь пл-факт _изм"/>
      <sheetName val="19 CAPEX"/>
      <sheetName val="П ПП_МП"/>
      <sheetName val="rem"/>
      <sheetName val="Aktiva a pasiva 2006"/>
      <sheetName val="Откл_ по фин_ рез"/>
      <sheetName val="сводная"/>
      <sheetName val="ТАБЛИЦЫ"/>
      <sheetName val="9м"/>
      <sheetName val="3-01"/>
      <sheetName val="Sheet Index"/>
      <sheetName val="Variables"/>
      <sheetName val="пр-во_июль"/>
      <sheetName val="ДИТ"/>
      <sheetName val="сортамент"/>
      <sheetName val="1997 fin. res."/>
      <sheetName val="exch. rates"/>
      <sheetName val="Мероприятия"/>
      <sheetName val="MODEL"/>
      <sheetName val="ВГОК 2011"/>
      <sheetName val="EC552378 Corp Cusip8"/>
      <sheetName val="TT333718 Govt"/>
      <sheetName val="ЗСМК"/>
      <sheetName val="Цеховые"/>
      <sheetName val="Центральные"/>
      <sheetName val="карта метрик"/>
      <sheetName val="пл_выруч_В-Р"/>
      <sheetName val="Imp. Sensitivity"/>
      <sheetName val="Streamcore"/>
      <sheetName val="ER"/>
      <sheetName val="Лист27"/>
      <sheetName val="Лист28"/>
      <sheetName val="Лист29"/>
      <sheetName val="Assumptions"/>
      <sheetName val="Inputs"/>
      <sheetName val="SETKI"/>
      <sheetName val="нормы 5 лет"/>
      <sheetName val="PL"/>
      <sheetName val="Sales_prices"/>
      <sheetName val="Рабочий"/>
      <sheetName val="EBITDA Bridges v Budget"/>
      <sheetName val="2001"/>
      <sheetName val="Контроль"/>
      <sheetName val="Реестр 26.11.08"/>
      <sheetName val="ост ТМЦ"/>
      <sheetName val="Приложение 4"/>
      <sheetName val="Движение по месяцам"/>
      <sheetName val="Телефоны"/>
      <sheetName val="f_1"/>
      <sheetName val="Справ"/>
      <sheetName val="COMPS"/>
      <sheetName val="2012г."/>
      <sheetName val="Контрагенты"/>
      <sheetName val="DATA"/>
      <sheetName val="9 мес12"/>
      <sheetName val="окт12"/>
      <sheetName val="ноя12"/>
      <sheetName val="дек12"/>
      <sheetName val="1 пол12"/>
      <sheetName val="4. Ratios"/>
      <sheetName val="Виды затрат"/>
      <sheetName val="Единицы консолидации"/>
      <sheetName val="Счета"/>
      <sheetName val="Виды движения"/>
      <sheetName val="setup"/>
      <sheetName val="Otchet"/>
      <sheetName val="Взз"/>
      <sheetName val="Январь"/>
      <sheetName val="производство"/>
      <sheetName val="Configuration"/>
      <sheetName val="Лист1"/>
      <sheetName val="ф.2.3"/>
      <sheetName val="Отгрузка"/>
      <sheetName val="Поставка"/>
      <sheetName val="Сталь"/>
      <sheetName val="Title"/>
      <sheetName val="KPI 2014_дробление"/>
      <sheetName val="Данные для расчета"/>
      <sheetName val="BEX_AR"/>
      <sheetName val="BEX_Associates"/>
      <sheetName val="BEX_BSRP_OLD"/>
      <sheetName val="BEX_Eq"/>
      <sheetName val="BEX_Expenses_CY"/>
      <sheetName val="BEX_Expenses_PY"/>
      <sheetName val="BEX_Expenses1"/>
      <sheetName val="BEX_Income_Tax"/>
      <sheetName val="BEX_Intangibles"/>
      <sheetName val="BEX_Inventory"/>
      <sheetName val="BEX_invest_unit"/>
      <sheetName val="BEX_invest_unit_OLD"/>
      <sheetName val="BEX_MAIN"/>
      <sheetName val="BEX_MAIN_BS_RP"/>
      <sheetName val="BEX_MAIN_PL"/>
      <sheetName val="BEX_partner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Content"/>
      <sheetName val="3. CFS"/>
      <sheetName val="9a. PP&amp;E"/>
      <sheetName val="10. Intangibles"/>
      <sheetName val="14.2 NRV allowance"/>
      <sheetName val="8. Income tax"/>
      <sheetName val="14.1 Inventory"/>
      <sheetName val="6.2 COS"/>
      <sheetName val="1.2  BS-IS 2009"/>
      <sheetName val="GAP для проработки"/>
      <sheetName val="4."/>
      <sheetName val="2.2 HSVC slag unprep"/>
      <sheetName val="2.1  HSVC slag prepared"/>
      <sheetName val="2.3  NTMK Slag"/>
      <sheetName val="5. Changes in WIP_FG (SAP)"/>
      <sheetName val="5. Changes in WIP_FG (SAP) (2)"/>
      <sheetName val="Production data"/>
      <sheetName val="3.2 Sales to Vanchem"/>
      <sheetName val="1. Production"/>
      <sheetName val="3.1 Sales"/>
      <sheetName val="26.11"/>
      <sheetName val="НТМК Сталь"/>
      <sheetName val="посты"/>
      <sheetName val="Ф15 (Секвестр)1"/>
      <sheetName val="на 12.09.14"/>
      <sheetName val="Общий 1"/>
      <sheetName val="Формат 2"/>
      <sheetName val="06.11"/>
      <sheetName val="дсп"/>
      <sheetName val=""/>
      <sheetName val="База"/>
      <sheetName val="Megamind"/>
      <sheetName val="UFOP (factor)"/>
      <sheetName val="UFOP (data)"/>
      <sheetName val="Ф11"/>
      <sheetName val="Ф7"/>
      <sheetName val="Ф20"/>
      <sheetName val="Ф6"/>
      <sheetName val="ПП"/>
      <sheetName val="Ф2.3"/>
      <sheetName val="Таштагол_т.т"/>
      <sheetName val="1 Общая информация"/>
      <sheetName val="Параметры"/>
      <sheetName val="Shadow"/>
      <sheetName val="Доход_расход"/>
      <sheetName val="КОП"/>
      <sheetName val="Леневка"/>
      <sheetName val="МВЦ"/>
      <sheetName val="Никомед"/>
      <sheetName val="Охотник"/>
      <sheetName val="РЭУ"/>
      <sheetName val="УДУ"/>
      <sheetName val="Уралец"/>
      <sheetName val="ЦКиИ"/>
      <sheetName val="Финансы"/>
      <sheetName val="9.1"/>
      <sheetName val="10"/>
      <sheetName val="Библиотека"/>
      <sheetName val="VZZ_-_skutečnost"/>
      <sheetName val="VZZ_-_plán"/>
      <sheetName val="Лист1_(2)"/>
      <sheetName val="Balance_Sheet"/>
      <sheetName val="Фин_план"/>
      <sheetName val="FX_rates"/>
      <sheetName val="Aktiva_a_pasiva_2006"/>
      <sheetName val="Откл__по_фин__рез"/>
      <sheetName val="Sheet_Index"/>
      <sheetName val="1997_fin__res_"/>
      <sheetName val="exch__rates"/>
      <sheetName val="ВГОК_2011"/>
      <sheetName val="EC552378_Corp_Cusip8"/>
      <sheetName val="TT333718_Govt"/>
      <sheetName val="карта_метрик"/>
      <sheetName val="Imp__Sensitivity"/>
      <sheetName val="ост_ТМЦ"/>
      <sheetName val="Приложение_4"/>
      <sheetName val="нормы_5_лет"/>
      <sheetName val="2012г_"/>
      <sheetName val="EBITDA_Bridges_v_Budget"/>
      <sheetName val="Реестр_26_11_08"/>
      <sheetName val="9_мес12"/>
      <sheetName val="1_пол12"/>
      <sheetName val="4__Ratios"/>
      <sheetName val="Виды_затрат"/>
      <sheetName val="Единицы_консолидации"/>
      <sheetName val="Виды_движения"/>
      <sheetName val="Движение_по_месяцам"/>
      <sheetName val="форма_6_1"/>
      <sheetName val="дек_разв_2011"/>
      <sheetName val="_Форма_П6_1_"/>
      <sheetName val="СВОД_Ф15"/>
      <sheetName val="FCF"/>
      <sheetName val="станции дороги"/>
      <sheetName val="ПЛАН ПЛАТЕЖЕЙ НА"/>
      <sheetName val="СЕНТЯБРЬ++"/>
      <sheetName val="СЕНТЯБРЬ--"/>
      <sheetName val="Оглавление"/>
      <sheetName val="7_Простои"/>
      <sheetName val="Узкие места"/>
      <sheetName val="Выручка"/>
      <sheetName val="Смета"/>
      <sheetName val="Цены реализации"/>
      <sheetName val="Продажи_план_ММД"/>
      <sheetName val="1_Summary"/>
      <sheetName val="Цены входящие_1"/>
      <sheetName val="Цены входящие_2"/>
      <sheetName val="_Запасы"/>
      <sheetName val="13_ Вспом_ и энергетика _2_"/>
      <sheetName val="Ремонты и ОВИ"/>
      <sheetName val="15_ Инвестпрогр_"/>
      <sheetName val="5_ Цены вх_ сырья"/>
      <sheetName val="5_ Влияние цен на сырье"/>
      <sheetName val="6_ Расход"/>
      <sheetName val="7_ Ремонты _ ОВИ"/>
      <sheetName val="7_ Пример графика"/>
      <sheetName val="7_ вариант 2"/>
      <sheetName val="7_ прил_ прод_ть рем_"/>
      <sheetName val="Вспом_ материалы"/>
      <sheetName val="8_ PL"/>
      <sheetName val="Слайд vc_fc_cc"/>
      <sheetName val="9_ Сарех Свод"/>
      <sheetName val="4_ KPI"/>
      <sheetName val="6_ Исходная инф_"/>
      <sheetName val="Мощности"/>
      <sheetName val="6_ Мощности ГОКи"/>
      <sheetName val="Материалы СЦ"/>
      <sheetName val="2 Параметры"/>
      <sheetName val="Грузополучатели - список"/>
      <sheetName val="Справочник"/>
      <sheetName val="4_ГОКи"/>
      <sheetName val="ф.14"/>
      <sheetName val="статьи ЕФО"/>
      <sheetName val="pasiva-skute_nost"/>
      <sheetName val="Смета  январь"/>
      <sheetName val="исх"/>
      <sheetName val="Ф14"/>
      <sheetName val="20 Коммерческие расходы"/>
      <sheetName val="декабрь факт"/>
      <sheetName val="Plan_acc"/>
      <sheetName val="ENA 9.30.14"/>
      <sheetName val="3.2.1. Report"/>
      <sheetName val="3.2 P&amp;L"/>
      <sheetName val="бюджет"/>
      <sheetName val="отчет"/>
      <sheetName val="MAIN_page"/>
      <sheetName val="4 Программа повышения эфф-сти"/>
      <sheetName val="4 ППЭ кратко (2)"/>
      <sheetName val="SALES CZK"/>
      <sheetName val="cahh cost конц"/>
      <sheetName val="Service"/>
    </sheetNames>
    <sheetDataSet>
      <sheetData sheetId="0">
        <row r="1">
          <cell r="A1" t="str">
            <v xml:space="preserve">V?TKOVICE STEEL, a.s. </v>
          </cell>
        </row>
      </sheetData>
      <sheetData sheetId="1" refreshError="1">
        <row r="1">
          <cell r="A1" t="str">
            <v xml:space="preserve">VÍTKOVICE STEEL, a.s. </v>
          </cell>
        </row>
        <row r="15">
          <cell r="A15" t="str">
            <v xml:space="preserve">    Oceňovací rozdíly z přecenění při přeměnách</v>
          </cell>
        </row>
        <row r="16">
          <cell r="A16" t="str">
            <v xml:space="preserve">  Rezervní fondy, neděl. fond a ostatní fondy ze zisku</v>
          </cell>
        </row>
        <row r="17">
          <cell r="A17" t="str">
            <v xml:space="preserve">    Zákonný rezervní fond/Nedělitelný fond</v>
          </cell>
        </row>
        <row r="18">
          <cell r="A18" t="str">
            <v xml:space="preserve">    Statutární a ostatní fondy</v>
          </cell>
        </row>
        <row r="19">
          <cell r="A19" t="str">
            <v xml:space="preserve">  Výsledek hospodaření minulých let</v>
          </cell>
        </row>
        <row r="20">
          <cell r="A20" t="str">
            <v xml:space="preserve">    Nerozdělený zisk (neuhrazená ztráta) minulých let</v>
          </cell>
        </row>
        <row r="21">
          <cell r="A21" t="str">
            <v xml:space="preserve">    Výsledek hospodaření ve schvalovacím řízení</v>
          </cell>
        </row>
        <row r="22">
          <cell r="A22" t="str">
            <v xml:space="preserve"> Výsledek hospodaření běžného účetního období (+/-)</v>
          </cell>
        </row>
        <row r="23">
          <cell r="A23" t="str">
            <v>Cizí zdroje</v>
          </cell>
        </row>
        <row r="24">
          <cell r="A24" t="str">
            <v xml:space="preserve">  Rezervy</v>
          </cell>
        </row>
        <row r="25">
          <cell r="A25" t="str">
            <v xml:space="preserve">    Rezervy podle zvláštních právních předpisů</v>
          </cell>
        </row>
        <row r="35">
          <cell r="A35" t="str">
            <v xml:space="preserve">    Vydané dluhopisy</v>
          </cell>
          <cell r="C35">
            <v>0</v>
          </cell>
        </row>
        <row r="36">
          <cell r="A36" t="str">
            <v xml:space="preserve">    Dlouhodobé směnky k úhradě</v>
          </cell>
          <cell r="C36">
            <v>0</v>
          </cell>
        </row>
        <row r="37">
          <cell r="A37" t="str">
            <v xml:space="preserve">    Dohadné účty pasivní</v>
          </cell>
          <cell r="C37">
            <v>0</v>
          </cell>
        </row>
        <row r="38">
          <cell r="A38" t="str">
            <v xml:space="preserve">    Jiné závazky</v>
          </cell>
          <cell r="C38">
            <v>0</v>
          </cell>
        </row>
        <row r="39">
          <cell r="A39" t="str">
            <v xml:space="preserve">    Odložený daňový závazek</v>
          </cell>
          <cell r="C39">
            <v>0</v>
          </cell>
        </row>
        <row r="40">
          <cell r="A40" t="str">
            <v xml:space="preserve">  Krátkodobé závazky</v>
          </cell>
          <cell r="C40">
            <v>1746135</v>
          </cell>
        </row>
        <row r="41">
          <cell r="A41" t="str">
            <v xml:space="preserve">    Závazky z obchodních vztahů</v>
          </cell>
          <cell r="C41">
            <v>1545243</v>
          </cell>
        </row>
        <row r="42">
          <cell r="A42" t="str">
            <v xml:space="preserve">    Závazky k ovládaným a řízeným osobám</v>
          </cell>
          <cell r="C42">
            <v>0</v>
          </cell>
        </row>
        <row r="43">
          <cell r="A43" t="str">
            <v xml:space="preserve">    Závazky k účetním jednotkám pod podst.vlivem</v>
          </cell>
          <cell r="C43">
            <v>0</v>
          </cell>
        </row>
        <row r="44">
          <cell r="A44" t="str">
            <v xml:space="preserve">    Závazky ke společníkům, členům dr. a účastníkům sdruž.</v>
          </cell>
          <cell r="C44">
            <v>0</v>
          </cell>
        </row>
        <row r="45">
          <cell r="A45" t="str">
            <v xml:space="preserve">    Závazky k zaměstnancům</v>
          </cell>
          <cell r="C45">
            <v>30589</v>
          </cell>
        </row>
        <row r="46">
          <cell r="A46" t="str">
            <v xml:space="preserve">    Závazky ze sociálního zabezpečení a zdrav. pojištění</v>
          </cell>
          <cell r="C46">
            <v>18628</v>
          </cell>
        </row>
        <row r="47">
          <cell r="A47" t="str">
            <v xml:space="preserve">    Stát - daňové závazky a dotace</v>
          </cell>
          <cell r="C47">
            <v>8773</v>
          </cell>
        </row>
        <row r="48">
          <cell r="A48" t="str">
            <v xml:space="preserve">    Krátkodobé přijaté zálohy</v>
          </cell>
          <cell r="C48">
            <v>94899</v>
          </cell>
        </row>
      </sheetData>
      <sheetData sheetId="2" refreshError="1"/>
      <sheetData sheetId="3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oup Comparative GAAP"/>
      <sheetName val="Group Comparative IAS"/>
      <sheetName val="R-U IAS History"/>
      <sheetName val="Cash Flow Working"/>
      <sheetName val="REPO"/>
      <sheetName val="TB GAAP"/>
      <sheetName val="TB IAS"/>
      <sheetName val="Income Statement"/>
      <sheetName val="Balance Sheet"/>
      <sheetName val="Cash Flow"/>
      <sheetName val="G-I-F Total"/>
      <sheetName val="G-I-F (RU)"/>
      <sheetName val="G-I-F (UA)"/>
      <sheetName val="FLash IAS"/>
      <sheetName val="Loans"/>
      <sheetName val="Cash Flow support"/>
      <sheetName val="Income Statement Russia and Ukr"/>
      <sheetName val="Class A Shares Outstanding"/>
      <sheetName val="Class B Shares Outstanding"/>
      <sheetName val="Dilutive Shares Outstanding"/>
      <sheetName val="EPS Working"/>
      <sheetName val="Share Price 2002"/>
      <sheetName val="RE Working"/>
      <sheetName val="Change of Equity"/>
      <sheetName val="Sheet1"/>
      <sheetName val="Sheet2"/>
      <sheetName val="Sheet3"/>
      <sheetName val="0_33"/>
      <sheetName val="1-ЭСПЦ"/>
      <sheetName val="COMPS"/>
      <sheetName val="BEX_Expenses_CY"/>
      <sheetName val="BEX_Expenses_PY"/>
      <sheetName val="BEX_MAIN_PL"/>
      <sheetName val="БДДС month (ф)"/>
      <sheetName val="БДДС month (п)"/>
      <sheetName val="Параметры"/>
      <sheetName val="КВ 2008"/>
      <sheetName val="XLR_NoRangeSheet"/>
      <sheetName val="июль"/>
      <sheetName val="база"/>
      <sheetName val="июнь"/>
      <sheetName val="январь"/>
      <sheetName val="февраль"/>
      <sheetName val="март"/>
      <sheetName val="апрель"/>
      <sheetName val="май"/>
      <sheetName val="август"/>
      <sheetName val="сентябрь"/>
      <sheetName val="октябрь"/>
      <sheetName val="ноябрь"/>
      <sheetName val="декабрь"/>
      <sheetName val="infl_rates"/>
      <sheetName val="PL"/>
      <sheetName val="ф 12"/>
      <sheetName val="Data"/>
      <sheetName val="Лист1"/>
      <sheetName val="коэф."/>
      <sheetName val="GAAP &amp; IAS Group TB &amp; Reports Q"/>
      <sheetName val="Info"/>
      <sheetName val="ИТР_РАБ_2010"/>
      <sheetName val="assumptions"/>
      <sheetName val="RUS"/>
      <sheetName val="2 Параметры"/>
      <sheetName val="rem"/>
      <sheetName val="BEX_AR"/>
      <sheetName val="BEX_Associates"/>
      <sheetName val="BEX_BSRP_OLD"/>
      <sheetName val="BEX_Eq"/>
      <sheetName val="BEX_Expenses1"/>
      <sheetName val="BEX_Income_Tax"/>
      <sheetName val="BEX_Intangibles"/>
      <sheetName val="BEX_Inventory"/>
      <sheetName val="BEX_invest_unit"/>
      <sheetName val="BEX_invest_unit_OLD"/>
      <sheetName val="BEX_MAIN_BS_RP"/>
      <sheetName val="BEX_partner_CAD"/>
      <sheetName val="BEX_partner_CZK"/>
      <sheetName val="BEX_partner_EUR"/>
      <sheetName val="BEX_partner_OLD"/>
      <sheetName val="BEX_partner_OTH"/>
      <sheetName val="BEX_partner_RUB"/>
      <sheetName val="BEX_partner_UAH"/>
      <sheetName val="BEX_partner_USD"/>
      <sheetName val="BEX_partner_ZAR"/>
      <sheetName val="BEX_PP_E"/>
      <sheetName val="BEX_Provisions"/>
      <sheetName val="Справочники"/>
      <sheetName val="Справочник предприятий"/>
      <sheetName val="Справочник статей бюджета"/>
      <sheetName val="ListOfSheets"/>
      <sheetName val="автоприцепы"/>
      <sheetName val="предприятия"/>
      <sheetName val="спр"/>
      <sheetName val="Проверочная вкладка"/>
      <sheetName val="Проверочная вкладка для PL"/>
      <sheetName val="Group_Comparative_GAAP"/>
      <sheetName val="Group_Comparative_IAS"/>
      <sheetName val="R-U_IAS_History"/>
      <sheetName val="Cash_Flow_Working"/>
      <sheetName val="TB_GAAP"/>
      <sheetName val="TB_IAS"/>
      <sheetName val="Income_Statement"/>
      <sheetName val="Balance_Sheet"/>
      <sheetName val="Cash_Flow"/>
      <sheetName val="G-I-F_Total"/>
      <sheetName val="G-I-F_(RU)"/>
      <sheetName val="G-I-F_(UA)"/>
      <sheetName val="FLash_IAS"/>
      <sheetName val="Cash_Flow_support"/>
      <sheetName val="Income_Statement_Russia_and_Ukr"/>
      <sheetName val="Class_A_Shares_Outstanding"/>
      <sheetName val="Class_B_Shares_Outstanding"/>
      <sheetName val="Dilutive_Shares_Outstanding"/>
      <sheetName val="EPS_Working"/>
      <sheetName val="Share_Price_2002"/>
      <sheetName val="RE_Working"/>
      <sheetName val="Change_of_Equity"/>
      <sheetName val="Свод"/>
      <sheetName val="LDE"/>
      <sheetName val="In2"/>
      <sheetName val="Дивизион"/>
      <sheetName val="Списки"/>
      <sheetName val="HR"/>
      <sheetName val="1"/>
      <sheetName val="С"/>
      <sheetName val="Group_Comparative_GAAP1"/>
      <sheetName val="Group_Comparative_IAS1"/>
      <sheetName val="R-U_IAS_History1"/>
      <sheetName val="Cash_Flow_Working1"/>
      <sheetName val="TB_GAAP1"/>
      <sheetName val="TB_IAS1"/>
      <sheetName val="Income_Statement1"/>
      <sheetName val="Balance_Sheet1"/>
      <sheetName val="Cash_Flow1"/>
      <sheetName val="G-I-F_Total1"/>
      <sheetName val="G-I-F_(RU)1"/>
      <sheetName val="G-I-F_(UA)1"/>
      <sheetName val="FLash_IAS1"/>
      <sheetName val="Cash_Flow_support1"/>
      <sheetName val="Income_Statement_Russia_and_Uk1"/>
      <sheetName val="Class_A_Shares_Outstanding1"/>
      <sheetName val="Class_B_Shares_Outstanding1"/>
      <sheetName val="Dilutive_Shares_Outstanding1"/>
      <sheetName val="EPS_Working1"/>
      <sheetName val="Share_Price_20021"/>
      <sheetName val="RE_Working1"/>
      <sheetName val="Change_of_Equity1"/>
      <sheetName val="БДДС_month_(ф)"/>
      <sheetName val="БДДС_month_(п)"/>
      <sheetName val="КВ_2008"/>
      <sheetName val="ф_12"/>
      <sheetName val="коэф_"/>
      <sheetName val="GAAP_&amp;_IAS_Group_TB_&amp;_Reports_Q"/>
      <sheetName val="2_Параметры"/>
      <sheetName val="Справочник_предприятий"/>
      <sheetName val="Справочник_статей_бюджета"/>
      <sheetName val="Проверочная_вкладка"/>
      <sheetName val="Проверочная_вкладка_для_PL"/>
      <sheetName val="1530"/>
      <sheetName val="Справочник"/>
      <sheetName val="Статьи пост затрат"/>
      <sheetName val="Статьи-ОД"/>
      <sheetName val="Статьи"/>
      <sheetName val="Лист3"/>
      <sheetName val="Содержание"/>
      <sheetName val="BS"/>
      <sheetName val="1240"/>
      <sheetName val="TB"/>
      <sheetName val="Движение РСД"/>
      <sheetName val="Лист2"/>
      <sheetName val="Справочник видов затрат "/>
      <sheetName val="Список ЕАХ"/>
      <sheetName val="Справочник 2013"/>
      <sheetName val="new Справочник 2014"/>
      <sheetName val="Справочник 2014"/>
      <sheetName val="Справочник с 01.05.2015"/>
      <sheetName val="Справочник 2015"/>
      <sheetName val="Reimb cost-support docs mat"/>
      <sheetName val="Contracts add.attributes"/>
      <sheetName val="Currency"/>
      <sheetName val="s"/>
      <sheetName val="Банки"/>
      <sheetName val="Сценарные условия"/>
      <sheetName val="АПК(2012)"/>
      <sheetName val="Rates"/>
      <sheetName val="2013"/>
      <sheetName val="База1"/>
      <sheetName val="Costs"/>
      <sheetName val="исход. дан."/>
      <sheetName val="Returns"/>
      <sheetName val="Cover &amp; Parameters"/>
      <sheetName val="ВН_НДЗ_график"/>
      <sheetName val="пр-во"/>
      <sheetName val="Продажи реальные и прогноз 20 л"/>
      <sheetName val="Inputs Sheet"/>
      <sheetName val="TOC"/>
      <sheetName val="Динамика"/>
      <sheetName val="Master Inputs Start here"/>
      <sheetName val="BU"/>
      <sheetName val="статика"/>
      <sheetName val="Cover _ Parameters"/>
      <sheetName val="Brew rub"/>
      <sheetName val="PARAMETRES"/>
      <sheetName val="Cover_&amp;_Parameters"/>
      <sheetName val="Справочник_филиалов"/>
      <sheetName val="коэф_1"/>
      <sheetName val="GAAP_&amp;_IAS_Group_TB_&amp;_Reports_1"/>
      <sheetName val="Cover_&amp;_Parameters1"/>
      <sheetName val="List"/>
      <sheetName val="Blédina cumul"/>
      <sheetName val="allocat"/>
      <sheetName val="diff03"/>
      <sheetName val="спецпивот"/>
      <sheetName val="Структура ПП"/>
      <sheetName val="Для списков"/>
      <sheetName val="СводТК (БПУ)"/>
      <sheetName val="Расш"/>
      <sheetName val="ТМЦ"/>
      <sheetName val="расц"/>
      <sheetName val="техн"/>
      <sheetName val="сах св"/>
      <sheetName val="оз пш"/>
      <sheetName val="люпин"/>
      <sheetName val="яр пш"/>
      <sheetName val="яр яч"/>
      <sheetName val="оз яч"/>
      <sheetName val="пив яч"/>
      <sheetName val="оз рожь"/>
      <sheetName val="овес"/>
      <sheetName val="рапс"/>
      <sheetName val="горох"/>
      <sheetName val="соя"/>
      <sheetName val="трит"/>
      <sheetName val="греч"/>
      <sheetName val="подс"/>
      <sheetName val="кук зер"/>
      <sheetName val="кук сил"/>
      <sheetName val="мн тр"/>
      <sheetName val="одн тр"/>
      <sheetName val="лен"/>
      <sheetName val="горч"/>
      <sheetName val="рис"/>
      <sheetName val="оз рыж"/>
      <sheetName val="яр рыж"/>
      <sheetName val="сафл"/>
      <sheetName val="пары"/>
      <sheetName val="Birim Fiyatlar"/>
      <sheetName val="Kar Oranlari"/>
      <sheetName val="Birim Fiyat Analizi"/>
      <sheetName val="Endirekt Kadro"/>
      <sheetName val="список"/>
      <sheetName val="4. C-F"/>
      <sheetName val="Data Valid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552378 Corp Cusip8"/>
      <sheetName val="TT333718 Govt"/>
      <sheetName val="Sheet2"/>
      <sheetName val="Sheet3"/>
      <sheetName val="BlooData"/>
      <sheetName val="Values"/>
      <sheetName val="COMPS"/>
      <sheetName val="1-ЭСПЦ"/>
      <sheetName val="BEX_MAIN"/>
      <sheetName val="Share Price 2002"/>
      <sheetName val="assumptions"/>
      <sheetName val="Settings"/>
      <sheetName val="BEX_BSRP_OLD"/>
      <sheetName val="BEX_Expenses_CY"/>
      <sheetName val="BEX_Expenses_PY"/>
      <sheetName val="BEX_MAIN_BS_RP"/>
      <sheetName val="BEX_MAIN_PL"/>
      <sheetName val="Terms"/>
      <sheetName val="BEX_TAX"/>
      <sheetName val="BEX_TAX_1"/>
      <sheetName val="Восстановление обесценения ОС"/>
      <sheetName val="BEX_IU"/>
      <sheetName val="Цеховые"/>
      <sheetName val="Центральные"/>
      <sheetName val="план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_page"/>
      <sheetName val="RUR-base"/>
      <sheetName val="Feed page"/>
      <sheetName val="reuter_chains"/>
      <sheetName val="Assumptions"/>
      <sheetName val="EC552378 Corp Cusip8"/>
      <sheetName val="TT333718 Govt"/>
      <sheetName val="Цеховые"/>
      <sheetName val="Центральные"/>
      <sheetName val="XLR_NoRangeSheet"/>
      <sheetName val="Sets"/>
      <sheetName val="кварталы"/>
      <sheetName val="полугодие"/>
      <sheetName val="Вып.П.П."/>
      <sheetName val="База"/>
      <sheetName val="Структура портфеля"/>
      <sheetName val="стр.2"/>
      <sheetName val="Вып_П_П_"/>
      <sheetName val="BlooData"/>
      <sheetName val="Values"/>
      <sheetName val="MACRO"/>
      <sheetName val="St"/>
      <sheetName val="Счета"/>
      <sheetName val="2 Параметры"/>
      <sheetName val="1 Общая информация"/>
      <sheetName val="4 Смета"/>
      <sheetName val="14 Итоги"/>
      <sheetName val="7 Кредит"/>
      <sheetName val="2001"/>
      <sheetName val="Сталь"/>
      <sheetName val="CurRates"/>
      <sheetName val="MEF 2004"/>
      <sheetName val="КлассЗСМК"/>
      <sheetName val="Справ"/>
      <sheetName val="Лист1"/>
      <sheetName val="Контроль"/>
      <sheetName val="График"/>
      <sheetName val="план"/>
      <sheetName val="Input_Assumptions"/>
      <sheetName val="Акт сверки с ЗСМК"/>
      <sheetName val="Data USA Cdn$"/>
      <sheetName val="Data USA US$"/>
      <sheetName val="Inputs"/>
      <sheetName val="январь"/>
      <sheetName val="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17_1"/>
      <sheetName val="Ф_1 _для АО_энерго_"/>
      <sheetName val="Ф_2 _для АО_энерго_"/>
      <sheetName val="КлассЗСМК"/>
      <sheetName val="1.12 (пер)"/>
      <sheetName val="4. NWA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0">
          <cell r="E10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</sheetData>
      <sheetData sheetId="8" refreshError="1"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 refreshError="1">
        <row r="5">
          <cell r="C5" t="str">
            <v>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ПВ"/>
      <sheetName val="ФД"/>
      <sheetName val="ДИТ"/>
      <sheetName val="ДП"/>
      <sheetName val="ДСП"/>
      <sheetName val="КОиСИ"/>
      <sheetName val="ДБ"/>
      <sheetName val="Гл. инженер"/>
      <sheetName val="Дир. по производству"/>
      <sheetName val="АХА"/>
      <sheetName val="Дир. по сбыту"/>
      <sheetName val="Дир. по снабжению"/>
      <sheetName val="ПРИЛОЖЕНИЕ 2"/>
      <sheetName val="MAIN_page"/>
      <sheetName val="pasiva-skutečnost"/>
      <sheetName val="XLR_NoRangeSheet"/>
      <sheetName val="2 Параметры"/>
      <sheetName val="июнь пл-факт _изм"/>
      <sheetName val="Tr"/>
      <sheetName val="UPR"/>
      <sheetName val="кварталы"/>
      <sheetName val="полугодие"/>
      <sheetName val="Вып.П.П."/>
      <sheetName val="База"/>
      <sheetName val="MATRIX_E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.1 Пр.3"/>
      <sheetName val="Таб.2 Пр.3"/>
      <sheetName val="Таб.3 Пр.3"/>
      <sheetName val="Таб.4 Пр.3"/>
      <sheetName val="Таб. Пр.4"/>
      <sheetName val="Таб.1 Пр.5 Реестр"/>
      <sheetName val="Таб.1.1 Пр.5"/>
      <sheetName val="Таб.1.2 Пр.5"/>
      <sheetName val="Таб.1.3 Пр.5"/>
      <sheetName val="Таб.1.4 Пр.5"/>
      <sheetName val="Таб.2 Пр.5 Справочник"/>
      <sheetName val="Таб.4 Пр.5"/>
      <sheetName val="Таб.3 Пр.5"/>
      <sheetName val="Таб.5 Пр.5 Смета98эВэкспертное"/>
      <sheetName val="Таб.6.1 Пр.5 ВыпадающиеПоП7"/>
      <sheetName val="Таб.6.2 Пр.5 ВыпадающиеПо98э"/>
      <sheetName val="Таб.6.2.1 Пр.5 Данные"/>
      <sheetName val="Таб.6.2.3 Пр.5 КоррПО"/>
      <sheetName val="Таб.6.2.4 Пр.5 НВВснизуЕКТ"/>
      <sheetName val="Таб.6.2.5 Пр.5 НВВснизуИТ"/>
      <sheetName val="Таб.6.2.5 Пр.5 НВВсверху"/>
      <sheetName val="Таб.7 Пр.5 ТСО"/>
      <sheetName val="Таб.8 Пр.5 ФСК"/>
      <sheetName val="Таб.9 Пр.5 П1.15"/>
      <sheetName val="Таб.10 Пр.5 П1.21"/>
      <sheetName val="Таб.11 Пр.5 КНК"/>
      <sheetName val="Таб.12 Пр.5 Вып до 15 кВт"/>
      <sheetName val="Таб.13 Пр.5 Вып до 150 кВт"/>
      <sheetName val="Таб.14 Пр.5 Амортизация"/>
      <sheetName val="Таб.15 Пр.5 Аренда"/>
      <sheetName val="Таб.1 Пр.6 Опись тех"/>
      <sheetName val="Таб.2 Пр.6"/>
      <sheetName val="Таб.3 Пр.6"/>
      <sheetName val="Таб.4 Пр.6 Баланс ээ"/>
      <sheetName val="Таб.5 Пр.6 Баланс мощности"/>
      <sheetName val="Таб.6 Пр.6 Структура отпуска"/>
      <sheetName val="Таб.7 Пр.6 П1.30"/>
      <sheetName val="Таб. 8 Пр 6 Перетоки"/>
      <sheetName val="Таб.9 Пр.6 Баланс ээ Факт"/>
      <sheetName val="Таб.10 Пр.6 Баланс мощност Факт"/>
      <sheetName val="Таб.11 Пр.6 Структура Факт"/>
      <sheetName val="Таб.12 Пр.6 П1.30 Факт"/>
      <sheetName val="Таб. 13 Пр 6 Перетоки Факт"/>
      <sheetName val="Таб. 14 Пр. 6 2.1"/>
      <sheetName val="Таб.15 Пр.6 2.2"/>
      <sheetName val="Таб. 16 Пр. 6 2.1 Факт"/>
      <sheetName val="Таб.17 Пр.6 2.2 Факт"/>
      <sheetName val="Таб.1 Пр.7 МСА"/>
      <sheetName val="Таб.2 Пр.7 МСА"/>
      <sheetName val="ЕвразЭнергоТранс"/>
    </sheetNames>
    <sheetDataSet>
      <sheetData sheetId="0"/>
      <sheetData sheetId="1">
        <row r="7">
          <cell r="B7" t="str">
            <v>Кемеровская область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4">
          <cell r="B24">
            <v>0.30399999999999999</v>
          </cell>
        </row>
        <row r="25">
          <cell r="B25">
            <v>0.30399999999999999</v>
          </cell>
        </row>
        <row r="26">
          <cell r="B26">
            <v>0.30399999999999999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1">
          <cell r="B21">
            <v>1.3000000000000001E-2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.1 Пр.3"/>
      <sheetName val="Таб.2 Пр.3"/>
      <sheetName val="Таб.3 Пр.3"/>
      <sheetName val="Таб.4 Пр.3"/>
      <sheetName val="Таб. Пр.4"/>
      <sheetName val="Таб.1 Пр.5 Реестр"/>
      <sheetName val="Таб.1.1 Пр.5"/>
      <sheetName val="Таб.1.2 Пр.5"/>
      <sheetName val="Таб.1.3 Пр.5"/>
      <sheetName val="Таб.1.4 Пр.5"/>
      <sheetName val="Таб.2 Пр.5 Справочник"/>
      <sheetName val="Таб.3 Пр.5"/>
      <sheetName val="Таб.4 Пр.5"/>
      <sheetName val="Таб.5 Пр.5 Смета98эВэкспертное"/>
      <sheetName val="Таб.6.1 Пр.5 ВыпадающиеПоП7"/>
      <sheetName val="Таб.6.2 Пр.5 ВыпадающиеПо98э"/>
      <sheetName val="Таб.6.2.1 Пр.5 Данные"/>
      <sheetName val="Таб.6.2.3 Пр.5 КоррПО"/>
      <sheetName val="Таб.6.2.4 Пр.5 НВВснизуЕКТ"/>
      <sheetName val="Таб.6.2.5 Пр.5 НВВснизуИТ"/>
      <sheetName val="Таб.6.2.5 Пр.5 НВВсверху"/>
      <sheetName val="Таб.7 Пр.5 ТСО"/>
      <sheetName val="Таб.8 Пр.5 ФСК"/>
      <sheetName val="Таб.9 Пр.5 П1.15"/>
      <sheetName val="Таб.10 Пр.5 П1.21"/>
      <sheetName val="Таб.11 Пр.5 КНК"/>
      <sheetName val="Таб.12 Пр.5 Вып до 15 кВт"/>
      <sheetName val="Таб.13 Пр.5 Вып до 150 кВт"/>
      <sheetName val="Таб.14 Пр.5 Амортизация"/>
      <sheetName val="Таб.15 Пр.5 Аренда"/>
      <sheetName val="Таб.1 Пр.6 Опись тех"/>
      <sheetName val="Таб.2 Пр.6"/>
      <sheetName val="Таб.3 Пр.6"/>
      <sheetName val="Таб.4 Пр.6 Баланс ээ"/>
      <sheetName val="Таб.5 Пр.6 Баланс мощности"/>
      <sheetName val="Таб.6 Пр.6 Структура отпуска"/>
      <sheetName val="Таб.7 Пр.6 П1.30"/>
      <sheetName val="Таб. 8 Пр 6 Перетоки"/>
      <sheetName val="Таб.9 Пр.6 Баланс ээ Факт"/>
      <sheetName val="Таб.10 Пр.6 Баланс мощност Факт"/>
      <sheetName val="Таб.11 Пр.6 Структура Факт"/>
      <sheetName val="Таб.12 Пр.6 П1.30 Факт"/>
      <sheetName val="Таб. 13 Пр 6 Перетоки Факт"/>
      <sheetName val="Таб. 14 Пр. 6 2.1"/>
      <sheetName val="Таб.15 Пр.6 2.2"/>
      <sheetName val="Таб. 16 Пр. 6 2.1 Факт"/>
      <sheetName val="Таб.17 Пр.6 2.2 Факт"/>
      <sheetName val="Таб.1 Пр.7 МСА"/>
      <sheetName val="Таб.2 Пр.7 МСА"/>
    </sheetNames>
    <sheetDataSet>
      <sheetData sheetId="0"/>
      <sheetData sheetId="1">
        <row r="7">
          <cell r="B7" t="str">
            <v>Кемеровская область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.1 Пр.3"/>
      <sheetName val="Таб.2 Пр.3"/>
      <sheetName val="Таб.3 Пр.3"/>
      <sheetName val="Таб.4 Пр.3"/>
      <sheetName val="Таб. Пр.4"/>
      <sheetName val="Таб.1 Пр.5 Реестр"/>
      <sheetName val="Таб.1.1 Пр.5"/>
      <sheetName val="Таб.1.2 Пр.5"/>
      <sheetName val="Таб.1.3 Пр.5"/>
      <sheetName val="Таб.1.4 Пр.5"/>
      <sheetName val="Таб.2 Пр.5 Справочник"/>
      <sheetName val="Таб.3 Пр.5"/>
      <sheetName val="Таб.4 Пр.5"/>
      <sheetName val="Таб.5 Пр.5 Смета98эВэкспертное"/>
      <sheetName val="Таб.6.1 Пр.5 ВыпадающиеПоП7"/>
      <sheetName val="Таб.6.2 Пр.5 ВыпадающиеПо98э"/>
      <sheetName val="Таб.6.2.1 Пр.5 Данные"/>
      <sheetName val="Таб.6.2.3 Пр.5 КоррПО"/>
      <sheetName val="Таб.6.2.4 Пр.5 НВВснизуЕКТ"/>
      <sheetName val="Таб.6.2.5 Пр.5 НВВснизуИТ"/>
      <sheetName val="Таб.6.2.5 Пр.5 НВВсверху"/>
      <sheetName val="Таб.7 Пр.5 ТСО"/>
      <sheetName val="Таб.8 Пр.5 ФСК"/>
      <sheetName val="Таб.9 Пр.5 П1.15"/>
      <sheetName val="Таб.10 Пр.5 П1.21"/>
      <sheetName val="Таб.11 Пр.5 КНК"/>
      <sheetName val="Лист4"/>
      <sheetName val="Таб.12 Пр.5 Вып до 15 кВт"/>
      <sheetName val="Таб. 12 Пр.5 Вып до 15 кВт КЭнК"/>
      <sheetName val="Таб.13 Пр.5 Вып до 150 кВт"/>
      <sheetName val="Таб. 13 Пр.5 Вып до 150кВт КЭнК"/>
      <sheetName val="Таб.14 Пр.5 Амортизация"/>
      <sheetName val="Таб.15 Пр.5 Аренда"/>
      <sheetName val="Таб.1 Пр.6 Опись тех"/>
      <sheetName val="Таб.2 Пр.6"/>
      <sheetName val="Таб.3 Пр.6"/>
      <sheetName val="Таб.4 Пр.6 Баланс ээ"/>
      <sheetName val="Таб.5 Пр.6 Баланс мощности"/>
      <sheetName val="Таб.6 Пр.6 Структура отпуска"/>
      <sheetName val="Таб.7 Пр.6 П1.30"/>
      <sheetName val="Таб. 8 Пр 6 Перетоки"/>
      <sheetName val="Таб.9 Пр.6 Баланс ээ Факт"/>
      <sheetName val="Таб.10 Пр.6 Баланс мощност Факт"/>
      <sheetName val="Таб.11 Пр.6 Структура Факт"/>
      <sheetName val="Таб.12 Пр.6 П1.30 Факт"/>
      <sheetName val="Таб. 13 Пр 6 Перетоки Факт"/>
      <sheetName val="Таб. 14 Пр. 6 2.1"/>
      <sheetName val="Таб.15 Пр.6 2.2"/>
      <sheetName val="Таб. 16 Пр. 6 2.1 Факт"/>
      <sheetName val="Таб.17 Пр.6 2.2 Факт"/>
      <sheetName val="Таб.1 Пр.7 МСА"/>
      <sheetName val="Таб.2 Пр.7 МС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8">
          <cell r="B8">
            <v>2020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"/>
  <sheetViews>
    <sheetView tabSelected="1" view="pageBreakPreview" zoomScale="80" zoomScaleNormal="100" zoomScaleSheetLayoutView="80" workbookViewId="0">
      <selection activeCell="B18" sqref="B18"/>
    </sheetView>
  </sheetViews>
  <sheetFormatPr defaultRowHeight="15" x14ac:dyDescent="0.25"/>
  <cols>
    <col min="2" max="2" width="66.42578125" customWidth="1"/>
    <col min="3" max="3" width="31.5703125" customWidth="1"/>
    <col min="4" max="4" width="14.42578125" customWidth="1"/>
  </cols>
  <sheetData>
    <row r="1" spans="1:4" x14ac:dyDescent="0.25">
      <c r="D1" s="257" t="s">
        <v>353</v>
      </c>
    </row>
    <row r="3" spans="1:4" ht="18.75" customHeight="1" x14ac:dyDescent="0.25">
      <c r="A3" s="557" t="s">
        <v>185</v>
      </c>
      <c r="B3" s="557"/>
      <c r="C3" s="557"/>
      <c r="D3" s="557"/>
    </row>
    <row r="4" spans="1:4" ht="18.75" x14ac:dyDescent="0.25">
      <c r="A4" s="128"/>
    </row>
    <row r="5" spans="1:4" ht="31.5" x14ac:dyDescent="0.25">
      <c r="A5" s="131" t="s">
        <v>186</v>
      </c>
      <c r="B5" s="131" t="s">
        <v>187</v>
      </c>
      <c r="C5" s="131" t="s">
        <v>352</v>
      </c>
      <c r="D5" s="131" t="s">
        <v>188</v>
      </c>
    </row>
    <row r="6" spans="1:4" ht="37.5" customHeight="1" x14ac:dyDescent="0.25">
      <c r="A6" s="555" t="s">
        <v>354</v>
      </c>
      <c r="B6" s="555"/>
      <c r="C6" s="555"/>
      <c r="D6" s="555"/>
    </row>
    <row r="7" spans="1:4" ht="18.75" x14ac:dyDescent="0.25">
      <c r="A7" s="129">
        <v>1</v>
      </c>
      <c r="B7" s="130"/>
      <c r="C7" s="130"/>
      <c r="D7" s="130"/>
    </row>
    <row r="8" spans="1:4" ht="18.75" x14ac:dyDescent="0.25">
      <c r="A8" s="129">
        <v>2</v>
      </c>
      <c r="B8" s="130"/>
      <c r="C8" s="130"/>
      <c r="D8" s="130"/>
    </row>
    <row r="9" spans="1:4" ht="18.75" x14ac:dyDescent="0.25">
      <c r="A9" s="129">
        <v>3</v>
      </c>
      <c r="B9" s="130"/>
      <c r="C9" s="130"/>
      <c r="D9" s="130"/>
    </row>
    <row r="10" spans="1:4" ht="18.75" x14ac:dyDescent="0.25">
      <c r="A10" s="129" t="s">
        <v>189</v>
      </c>
      <c r="B10" s="130"/>
      <c r="C10" s="130"/>
      <c r="D10" s="130"/>
    </row>
    <row r="11" spans="1:4" ht="18.75" x14ac:dyDescent="0.25">
      <c r="A11" s="556" t="s">
        <v>12</v>
      </c>
      <c r="B11" s="556"/>
      <c r="C11" s="556"/>
      <c r="D11" s="130"/>
    </row>
    <row r="12" spans="1:4" ht="37.5" customHeight="1" x14ac:dyDescent="0.25">
      <c r="A12" s="555" t="s">
        <v>355</v>
      </c>
      <c r="B12" s="555"/>
      <c r="C12" s="555"/>
      <c r="D12" s="555"/>
    </row>
    <row r="13" spans="1:4" ht="18.75" x14ac:dyDescent="0.25">
      <c r="A13" s="129">
        <v>1</v>
      </c>
      <c r="B13" s="130"/>
      <c r="C13" s="130"/>
      <c r="D13" s="130"/>
    </row>
    <row r="14" spans="1:4" ht="18.75" x14ac:dyDescent="0.25">
      <c r="A14" s="129">
        <v>2</v>
      </c>
      <c r="B14" s="130"/>
      <c r="C14" s="130"/>
      <c r="D14" s="130"/>
    </row>
    <row r="15" spans="1:4" ht="18.75" x14ac:dyDescent="0.25">
      <c r="A15" s="129">
        <v>3</v>
      </c>
      <c r="B15" s="130"/>
      <c r="C15" s="130"/>
      <c r="D15" s="130"/>
    </row>
    <row r="16" spans="1:4" ht="18.75" x14ac:dyDescent="0.25">
      <c r="A16" s="129" t="s">
        <v>189</v>
      </c>
      <c r="B16" s="130"/>
      <c r="C16" s="130"/>
      <c r="D16" s="130"/>
    </row>
    <row r="17" spans="1:4" ht="18.75" x14ac:dyDescent="0.25">
      <c r="A17" s="556" t="s">
        <v>12</v>
      </c>
      <c r="B17" s="556"/>
      <c r="C17" s="556"/>
      <c r="D17" s="130"/>
    </row>
    <row r="18" spans="1:4" ht="18.75" x14ac:dyDescent="0.25">
      <c r="A18" s="132"/>
      <c r="B18" s="117"/>
      <c r="C18" s="117"/>
      <c r="D18" s="117"/>
    </row>
    <row r="19" spans="1:4" ht="18" customHeight="1" x14ac:dyDescent="0.25">
      <c r="A19" s="128"/>
    </row>
  </sheetData>
  <mergeCells count="5">
    <mergeCell ref="A6:D6"/>
    <mergeCell ref="A11:C11"/>
    <mergeCell ref="A12:D12"/>
    <mergeCell ref="A17:C17"/>
    <mergeCell ref="A3:D3"/>
  </mergeCells>
  <pageMargins left="0.7" right="0.7" top="0.75" bottom="0.75" header="0.3" footer="0.3"/>
  <pageSetup paperSize="9" scale="6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4BE106-06EC-4FE6-864B-C6E6848C78C1}">
  <dimension ref="A1:M60"/>
  <sheetViews>
    <sheetView view="pageBreakPreview" zoomScale="71" zoomScaleNormal="70" zoomScaleSheetLayoutView="71" workbookViewId="0">
      <selection activeCell="N7" sqref="N7"/>
    </sheetView>
  </sheetViews>
  <sheetFormatPr defaultColWidth="9.140625" defaultRowHeight="15" x14ac:dyDescent="0.25"/>
  <cols>
    <col min="1" max="1" width="5.85546875" style="402" customWidth="1"/>
    <col min="2" max="2" width="48.28515625" style="402" customWidth="1"/>
    <col min="3" max="3" width="15.28515625" style="402" customWidth="1"/>
    <col min="4" max="4" width="12.7109375" style="402" customWidth="1"/>
    <col min="5" max="5" width="15.5703125" style="402" customWidth="1"/>
    <col min="6" max="6" width="13.85546875" style="402" customWidth="1"/>
    <col min="7" max="7" width="12.7109375" style="402" customWidth="1"/>
    <col min="8" max="8" width="14.140625" style="402" customWidth="1"/>
    <col min="9" max="9" width="12.5703125" style="402" customWidth="1"/>
    <col min="10" max="10" width="11.42578125" style="402" customWidth="1"/>
    <col min="11" max="11" width="24.140625" style="402" customWidth="1"/>
    <col min="12" max="12" width="16.7109375" style="402" bestFit="1" customWidth="1"/>
    <col min="13" max="13" width="10" style="402" bestFit="1" customWidth="1"/>
    <col min="14" max="16384" width="9.140625" style="402"/>
  </cols>
  <sheetData>
    <row r="1" spans="1:11" x14ac:dyDescent="0.25">
      <c r="K1" s="524" t="s">
        <v>605</v>
      </c>
    </row>
    <row r="2" spans="1:11" s="400" customFormat="1" ht="30.75" customHeight="1" x14ac:dyDescent="0.25">
      <c r="A2" s="647" t="s">
        <v>434</v>
      </c>
      <c r="B2" s="647"/>
      <c r="C2" s="647"/>
      <c r="D2" s="647"/>
      <c r="E2" s="647"/>
      <c r="F2" s="647"/>
      <c r="G2" s="647"/>
      <c r="H2" s="647"/>
      <c r="I2" s="647"/>
      <c r="J2" s="647"/>
      <c r="K2" s="647"/>
    </row>
    <row r="3" spans="1:11" s="400" customFormat="1" ht="5.25" customHeight="1" x14ac:dyDescent="0.25">
      <c r="A3" s="401"/>
      <c r="B3" s="401"/>
      <c r="C3" s="401"/>
      <c r="D3" s="401"/>
      <c r="E3" s="401"/>
      <c r="F3" s="401"/>
      <c r="G3" s="401"/>
      <c r="H3" s="401"/>
      <c r="I3" s="401"/>
      <c r="J3" s="401"/>
      <c r="K3" s="401"/>
    </row>
    <row r="4" spans="1:11" s="400" customFormat="1" ht="6.75" customHeight="1" thickBot="1" x14ac:dyDescent="0.3">
      <c r="A4" s="648"/>
      <c r="B4" s="648"/>
      <c r="C4" s="648"/>
      <c r="D4" s="648"/>
      <c r="E4" s="648"/>
      <c r="F4" s="648"/>
      <c r="G4" s="648"/>
      <c r="H4" s="648"/>
      <c r="I4" s="648"/>
      <c r="J4" s="648"/>
      <c r="K4" s="648"/>
    </row>
    <row r="5" spans="1:11" s="400" customFormat="1" ht="5.25" hidden="1" customHeight="1" x14ac:dyDescent="0.25">
      <c r="A5" s="401"/>
      <c r="B5" s="401"/>
      <c r="C5" s="401"/>
      <c r="D5" s="401"/>
      <c r="E5" s="401"/>
      <c r="F5" s="401"/>
      <c r="G5" s="401"/>
      <c r="H5" s="401"/>
      <c r="I5" s="401"/>
      <c r="J5" s="401"/>
      <c r="K5" s="401"/>
    </row>
    <row r="6" spans="1:11" ht="15" customHeight="1" x14ac:dyDescent="0.25">
      <c r="A6" s="649" t="s">
        <v>186</v>
      </c>
      <c r="B6" s="651" t="s">
        <v>435</v>
      </c>
      <c r="C6" s="653" t="s">
        <v>436</v>
      </c>
      <c r="D6" s="653"/>
      <c r="E6" s="653"/>
      <c r="F6" s="654" t="s">
        <v>437</v>
      </c>
      <c r="G6" s="654"/>
      <c r="H6" s="654"/>
      <c r="I6" s="654" t="s">
        <v>438</v>
      </c>
      <c r="J6" s="654"/>
      <c r="K6" s="655"/>
    </row>
    <row r="7" spans="1:11" ht="166.5" customHeight="1" x14ac:dyDescent="0.25">
      <c r="A7" s="650"/>
      <c r="B7" s="652"/>
      <c r="C7" s="403" t="s">
        <v>439</v>
      </c>
      <c r="D7" s="403" t="s">
        <v>440</v>
      </c>
      <c r="E7" s="403" t="s">
        <v>441</v>
      </c>
      <c r="F7" s="403" t="s">
        <v>442</v>
      </c>
      <c r="G7" s="403" t="s">
        <v>443</v>
      </c>
      <c r="H7" s="403" t="s">
        <v>444</v>
      </c>
      <c r="I7" s="403" t="s">
        <v>445</v>
      </c>
      <c r="J7" s="403" t="s">
        <v>446</v>
      </c>
      <c r="K7" s="404" t="s">
        <v>447</v>
      </c>
    </row>
    <row r="8" spans="1:11" s="400" customFormat="1" ht="12.75" customHeight="1" thickBot="1" x14ac:dyDescent="0.3">
      <c r="A8" s="405">
        <v>1</v>
      </c>
      <c r="B8" s="406">
        <v>2</v>
      </c>
      <c r="C8" s="407">
        <v>3</v>
      </c>
      <c r="D8" s="407">
        <v>4</v>
      </c>
      <c r="E8" s="407">
        <v>5</v>
      </c>
      <c r="F8" s="407">
        <v>6</v>
      </c>
      <c r="G8" s="407">
        <v>7</v>
      </c>
      <c r="H8" s="407">
        <v>8</v>
      </c>
      <c r="I8" s="407">
        <v>3</v>
      </c>
      <c r="J8" s="407">
        <v>4</v>
      </c>
      <c r="K8" s="408">
        <v>5</v>
      </c>
    </row>
    <row r="9" spans="1:11" s="400" customFormat="1" ht="52.5" customHeight="1" thickBot="1" x14ac:dyDescent="0.3">
      <c r="A9" s="409" t="s">
        <v>448</v>
      </c>
      <c r="B9" s="410" t="s">
        <v>449</v>
      </c>
      <c r="C9" s="411" t="s">
        <v>450</v>
      </c>
      <c r="D9" s="412">
        <f>D11</f>
        <v>0</v>
      </c>
      <c r="E9" s="412">
        <f>E10+E11</f>
        <v>0</v>
      </c>
      <c r="F9" s="411" t="s">
        <v>450</v>
      </c>
      <c r="G9" s="412">
        <f>D11</f>
        <v>0</v>
      </c>
      <c r="H9" s="412">
        <f>H10+H11</f>
        <v>0</v>
      </c>
      <c r="I9" s="411" t="s">
        <v>450</v>
      </c>
      <c r="J9" s="412">
        <f>J11</f>
        <v>0</v>
      </c>
      <c r="K9" s="413">
        <f>K10+K11</f>
        <v>0</v>
      </c>
    </row>
    <row r="10" spans="1:11" s="400" customFormat="1" ht="46.5" customHeight="1" x14ac:dyDescent="0.25">
      <c r="A10" s="414" t="s">
        <v>23</v>
      </c>
      <c r="B10" s="415" t="s">
        <v>451</v>
      </c>
      <c r="C10" s="416" t="e">
        <f>E10/D10*1000</f>
        <v>#DIV/0!</v>
      </c>
      <c r="D10" s="416">
        <v>0</v>
      </c>
      <c r="E10" s="417">
        <v>0</v>
      </c>
      <c r="F10" s="418">
        <v>0</v>
      </c>
      <c r="G10" s="419">
        <f>D11</f>
        <v>0</v>
      </c>
      <c r="H10" s="419">
        <f t="shared" ref="H10:H11" si="0">F10*G10/1000</f>
        <v>0</v>
      </c>
      <c r="I10" s="418">
        <v>0</v>
      </c>
      <c r="J10" s="419">
        <v>0</v>
      </c>
      <c r="K10" s="420">
        <f>I10*J10/1000</f>
        <v>0</v>
      </c>
    </row>
    <row r="11" spans="1:11" s="400" customFormat="1" ht="37.5" customHeight="1" thickBot="1" x14ac:dyDescent="0.3">
      <c r="A11" s="421" t="s">
        <v>30</v>
      </c>
      <c r="B11" s="422" t="s">
        <v>452</v>
      </c>
      <c r="C11" s="416" t="e">
        <f t="shared" ref="C11" si="1">E11/D11*1000</f>
        <v>#DIV/0!</v>
      </c>
      <c r="D11" s="423">
        <v>0</v>
      </c>
      <c r="E11" s="418">
        <v>0</v>
      </c>
      <c r="F11" s="418">
        <v>0</v>
      </c>
      <c r="G11" s="419">
        <f>D11</f>
        <v>0</v>
      </c>
      <c r="H11" s="424">
        <f t="shared" si="0"/>
        <v>0</v>
      </c>
      <c r="I11" s="418">
        <v>0</v>
      </c>
      <c r="J11" s="418">
        <f>J10</f>
        <v>0</v>
      </c>
      <c r="K11" s="425">
        <f t="shared" ref="K11" si="2">I11*J11/1000</f>
        <v>0</v>
      </c>
    </row>
    <row r="12" spans="1:11" s="400" customFormat="1" ht="57.75" customHeight="1" thickBot="1" x14ac:dyDescent="0.3">
      <c r="A12" s="409" t="s">
        <v>453</v>
      </c>
      <c r="B12" s="410" t="s">
        <v>454</v>
      </c>
      <c r="C12" s="411" t="s">
        <v>450</v>
      </c>
      <c r="D12" s="411" t="s">
        <v>450</v>
      </c>
      <c r="E12" s="412">
        <f>E13+E18+E23+E26+E30+E34+E36</f>
        <v>0</v>
      </c>
      <c r="F12" s="411" t="s">
        <v>450</v>
      </c>
      <c r="G12" s="411" t="s">
        <v>450</v>
      </c>
      <c r="H12" s="412">
        <f>H13+H18+H23+H26+H30+H34+H36</f>
        <v>0</v>
      </c>
      <c r="I12" s="411" t="s">
        <v>450</v>
      </c>
      <c r="J12" s="411" t="s">
        <v>450</v>
      </c>
      <c r="K12" s="412">
        <f>K13+K18+K23+K26+K30+K34+K36</f>
        <v>0</v>
      </c>
    </row>
    <row r="13" spans="1:11" s="400" customFormat="1" ht="24" customHeight="1" x14ac:dyDescent="0.25">
      <c r="A13" s="426" t="s">
        <v>425</v>
      </c>
      <c r="B13" s="427" t="s">
        <v>455</v>
      </c>
      <c r="C13" s="419"/>
      <c r="D13" s="428">
        <f>D14</f>
        <v>0</v>
      </c>
      <c r="E13" s="428">
        <f>E14</f>
        <v>0</v>
      </c>
      <c r="F13" s="428"/>
      <c r="G13" s="429">
        <f>D13</f>
        <v>0</v>
      </c>
      <c r="H13" s="429">
        <f>H14</f>
        <v>0</v>
      </c>
      <c r="I13" s="430"/>
      <c r="J13" s="428">
        <f>J14</f>
        <v>0</v>
      </c>
      <c r="K13" s="428">
        <f>K14</f>
        <v>0</v>
      </c>
    </row>
    <row r="14" spans="1:11" s="400" customFormat="1" ht="24" customHeight="1" x14ac:dyDescent="0.25">
      <c r="A14" s="414" t="s">
        <v>456</v>
      </c>
      <c r="B14" s="415" t="s">
        <v>457</v>
      </c>
      <c r="C14" s="656" t="e">
        <f t="shared" ref="C14:C22" si="3">E14/D14*1000</f>
        <v>#DIV/0!</v>
      </c>
      <c r="D14" s="656">
        <v>0</v>
      </c>
      <c r="E14" s="656">
        <v>0</v>
      </c>
      <c r="F14" s="656">
        <v>0</v>
      </c>
      <c r="G14" s="656">
        <v>0</v>
      </c>
      <c r="H14" s="656">
        <f t="shared" ref="H14:H22" si="4">F14*G14/1000</f>
        <v>0</v>
      </c>
      <c r="I14" s="656">
        <v>0</v>
      </c>
      <c r="J14" s="656">
        <v>0</v>
      </c>
      <c r="K14" s="656">
        <f t="shared" ref="K14:K17" si="5">I14*J14/1000</f>
        <v>0</v>
      </c>
    </row>
    <row r="15" spans="1:11" s="400" customFormat="1" ht="26.25" customHeight="1" x14ac:dyDescent="0.25">
      <c r="A15" s="414" t="s">
        <v>458</v>
      </c>
      <c r="B15" s="415" t="s">
        <v>459</v>
      </c>
      <c r="C15" s="657" t="e">
        <f t="shared" si="3"/>
        <v>#DIV/0!</v>
      </c>
      <c r="D15" s="657"/>
      <c r="E15" s="657"/>
      <c r="F15" s="657"/>
      <c r="G15" s="657"/>
      <c r="H15" s="657">
        <f t="shared" si="4"/>
        <v>0</v>
      </c>
      <c r="I15" s="657"/>
      <c r="J15" s="657"/>
      <c r="K15" s="657">
        <f t="shared" si="5"/>
        <v>0</v>
      </c>
    </row>
    <row r="16" spans="1:11" s="400" customFormat="1" ht="33" customHeight="1" x14ac:dyDescent="0.25">
      <c r="A16" s="414" t="s">
        <v>460</v>
      </c>
      <c r="B16" s="415" t="s">
        <v>461</v>
      </c>
      <c r="C16" s="657" t="e">
        <f t="shared" si="3"/>
        <v>#DIV/0!</v>
      </c>
      <c r="D16" s="657"/>
      <c r="E16" s="657"/>
      <c r="F16" s="657"/>
      <c r="G16" s="657"/>
      <c r="H16" s="657">
        <f t="shared" si="4"/>
        <v>0</v>
      </c>
      <c r="I16" s="657"/>
      <c r="J16" s="657"/>
      <c r="K16" s="657">
        <f t="shared" si="5"/>
        <v>0</v>
      </c>
    </row>
    <row r="17" spans="1:11" s="400" customFormat="1" ht="77.25" customHeight="1" x14ac:dyDescent="0.25">
      <c r="A17" s="414" t="s">
        <v>462</v>
      </c>
      <c r="B17" s="415" t="s">
        <v>463</v>
      </c>
      <c r="C17" s="658" t="e">
        <f t="shared" si="3"/>
        <v>#DIV/0!</v>
      </c>
      <c r="D17" s="658"/>
      <c r="E17" s="658"/>
      <c r="F17" s="658"/>
      <c r="G17" s="658"/>
      <c r="H17" s="658">
        <f t="shared" si="4"/>
        <v>0</v>
      </c>
      <c r="I17" s="658"/>
      <c r="J17" s="658"/>
      <c r="K17" s="658">
        <f t="shared" si="5"/>
        <v>0</v>
      </c>
    </row>
    <row r="18" spans="1:11" s="400" customFormat="1" ht="19.5" customHeight="1" x14ac:dyDescent="0.25">
      <c r="A18" s="431" t="s">
        <v>426</v>
      </c>
      <c r="B18" s="432" t="s">
        <v>464</v>
      </c>
      <c r="C18" s="424"/>
      <c r="D18" s="428">
        <f>D19</f>
        <v>0</v>
      </c>
      <c r="E18" s="428">
        <f>E19</f>
        <v>0</v>
      </c>
      <c r="F18" s="428"/>
      <c r="G18" s="433">
        <f>D18</f>
        <v>0</v>
      </c>
      <c r="H18" s="433">
        <f>H19</f>
        <v>0</v>
      </c>
      <c r="I18" s="434"/>
      <c r="J18" s="428">
        <f>J19</f>
        <v>0</v>
      </c>
      <c r="K18" s="435">
        <f>K19</f>
        <v>0</v>
      </c>
    </row>
    <row r="19" spans="1:11" s="400" customFormat="1" ht="54.75" customHeight="1" x14ac:dyDescent="0.25">
      <c r="A19" s="414" t="s">
        <v>465</v>
      </c>
      <c r="B19" s="415" t="s">
        <v>466</v>
      </c>
      <c r="C19" s="656" t="e">
        <f t="shared" si="3"/>
        <v>#DIV/0!</v>
      </c>
      <c r="D19" s="659">
        <v>0</v>
      </c>
      <c r="E19" s="656">
        <v>0</v>
      </c>
      <c r="F19" s="656">
        <v>0</v>
      </c>
      <c r="G19" s="659">
        <v>0</v>
      </c>
      <c r="H19" s="656">
        <f t="shared" si="4"/>
        <v>0</v>
      </c>
      <c r="I19" s="656"/>
      <c r="J19" s="656"/>
      <c r="K19" s="662"/>
    </row>
    <row r="20" spans="1:11" s="400" customFormat="1" ht="25.5" customHeight="1" x14ac:dyDescent="0.25">
      <c r="A20" s="414" t="s">
        <v>467</v>
      </c>
      <c r="B20" s="415" t="s">
        <v>468</v>
      </c>
      <c r="C20" s="657" t="e">
        <f t="shared" si="3"/>
        <v>#DIV/0!</v>
      </c>
      <c r="D20" s="660"/>
      <c r="E20" s="657"/>
      <c r="F20" s="657"/>
      <c r="G20" s="660"/>
      <c r="H20" s="657">
        <f t="shared" si="4"/>
        <v>0</v>
      </c>
      <c r="I20" s="657"/>
      <c r="J20" s="657"/>
      <c r="K20" s="663"/>
    </row>
    <row r="21" spans="1:11" s="400" customFormat="1" ht="32.25" customHeight="1" x14ac:dyDescent="0.25">
      <c r="A21" s="414" t="s">
        <v>469</v>
      </c>
      <c r="B21" s="415" t="s">
        <v>470</v>
      </c>
      <c r="C21" s="657" t="e">
        <f t="shared" si="3"/>
        <v>#DIV/0!</v>
      </c>
      <c r="D21" s="660"/>
      <c r="E21" s="657"/>
      <c r="F21" s="657"/>
      <c r="G21" s="660"/>
      <c r="H21" s="657">
        <f t="shared" si="4"/>
        <v>0</v>
      </c>
      <c r="I21" s="657"/>
      <c r="J21" s="657"/>
      <c r="K21" s="663"/>
    </row>
    <row r="22" spans="1:11" s="400" customFormat="1" ht="82.5" customHeight="1" x14ac:dyDescent="0.25">
      <c r="A22" s="414" t="s">
        <v>471</v>
      </c>
      <c r="B22" s="415" t="s">
        <v>463</v>
      </c>
      <c r="C22" s="658" t="e">
        <f t="shared" si="3"/>
        <v>#DIV/0!</v>
      </c>
      <c r="D22" s="661"/>
      <c r="E22" s="658"/>
      <c r="F22" s="658"/>
      <c r="G22" s="661"/>
      <c r="H22" s="658">
        <f t="shared" si="4"/>
        <v>0</v>
      </c>
      <c r="I22" s="658"/>
      <c r="J22" s="658"/>
      <c r="K22" s="664"/>
    </row>
    <row r="23" spans="1:11" s="400" customFormat="1" ht="27.75" customHeight="1" x14ac:dyDescent="0.25">
      <c r="A23" s="436" t="s">
        <v>119</v>
      </c>
      <c r="B23" s="432" t="s">
        <v>472</v>
      </c>
      <c r="C23" s="424"/>
      <c r="D23" s="437">
        <f>D24</f>
        <v>0</v>
      </c>
      <c r="E23" s="438">
        <f>E24</f>
        <v>0</v>
      </c>
      <c r="F23" s="439"/>
      <c r="G23" s="433">
        <f>D23</f>
        <v>0</v>
      </c>
      <c r="H23" s="440">
        <f>H24</f>
        <v>0</v>
      </c>
      <c r="I23" s="439"/>
      <c r="J23" s="439">
        <f>J24</f>
        <v>0</v>
      </c>
      <c r="K23" s="437">
        <f>K24</f>
        <v>0</v>
      </c>
    </row>
    <row r="24" spans="1:11" s="400" customFormat="1" ht="33.75" customHeight="1" x14ac:dyDescent="0.25">
      <c r="A24" s="441" t="s">
        <v>473</v>
      </c>
      <c r="B24" s="422" t="s">
        <v>474</v>
      </c>
      <c r="C24" s="665" t="e">
        <f t="shared" ref="C24:C37" si="6">E24/D24*1000</f>
        <v>#DIV/0!</v>
      </c>
      <c r="D24" s="667">
        <v>0</v>
      </c>
      <c r="E24" s="656">
        <v>0</v>
      </c>
      <c r="F24" s="656">
        <v>0</v>
      </c>
      <c r="G24" s="656">
        <f>D24</f>
        <v>0</v>
      </c>
      <c r="H24" s="656">
        <f>F24*G24/1000</f>
        <v>0</v>
      </c>
      <c r="I24" s="656">
        <v>0</v>
      </c>
      <c r="J24" s="656">
        <v>0</v>
      </c>
      <c r="K24" s="662">
        <f>I24*J24/1000</f>
        <v>0</v>
      </c>
    </row>
    <row r="25" spans="1:11" s="400" customFormat="1" ht="53.25" customHeight="1" x14ac:dyDescent="0.25">
      <c r="A25" s="421" t="s">
        <v>475</v>
      </c>
      <c r="B25" s="422" t="s">
        <v>476</v>
      </c>
      <c r="C25" s="666"/>
      <c r="D25" s="668"/>
      <c r="E25" s="658"/>
      <c r="F25" s="658"/>
      <c r="G25" s="658"/>
      <c r="H25" s="658"/>
      <c r="I25" s="658"/>
      <c r="J25" s="658"/>
      <c r="K25" s="664"/>
    </row>
    <row r="26" spans="1:11" s="400" customFormat="1" ht="47.25" customHeight="1" x14ac:dyDescent="0.25">
      <c r="A26" s="436" t="s">
        <v>121</v>
      </c>
      <c r="B26" s="432" t="s">
        <v>477</v>
      </c>
      <c r="C26" s="424"/>
      <c r="D26" s="428">
        <f>D27</f>
        <v>0</v>
      </c>
      <c r="E26" s="428">
        <f>E27</f>
        <v>0</v>
      </c>
      <c r="F26" s="428"/>
      <c r="G26" s="433">
        <f>D26</f>
        <v>0</v>
      </c>
      <c r="H26" s="440">
        <f>H27</f>
        <v>0</v>
      </c>
      <c r="I26" s="428"/>
      <c r="J26" s="428">
        <f>J27</f>
        <v>0</v>
      </c>
      <c r="K26" s="438">
        <f>K27</f>
        <v>0</v>
      </c>
    </row>
    <row r="27" spans="1:11" s="400" customFormat="1" ht="30" customHeight="1" x14ac:dyDescent="0.25">
      <c r="A27" s="421" t="s">
        <v>478</v>
      </c>
      <c r="B27" s="422" t="s">
        <v>479</v>
      </c>
      <c r="C27" s="656" t="e">
        <f>E24/D24*1000</f>
        <v>#DIV/0!</v>
      </c>
      <c r="D27" s="656">
        <v>0</v>
      </c>
      <c r="E27" s="656">
        <v>0</v>
      </c>
      <c r="F27" s="656">
        <v>0</v>
      </c>
      <c r="G27" s="656">
        <v>0</v>
      </c>
      <c r="H27" s="656">
        <f>F24*G24/1000</f>
        <v>0</v>
      </c>
      <c r="I27" s="656">
        <v>0</v>
      </c>
      <c r="J27" s="656">
        <v>0</v>
      </c>
      <c r="K27" s="662">
        <f>I24*J24/1000</f>
        <v>0</v>
      </c>
    </row>
    <row r="28" spans="1:11" s="400" customFormat="1" ht="43.5" customHeight="1" x14ac:dyDescent="0.25">
      <c r="A28" s="421" t="s">
        <v>480</v>
      </c>
      <c r="B28" s="422" t="s">
        <v>481</v>
      </c>
      <c r="C28" s="657"/>
      <c r="D28" s="657"/>
      <c r="E28" s="657"/>
      <c r="F28" s="657"/>
      <c r="G28" s="657"/>
      <c r="H28" s="657"/>
      <c r="I28" s="657"/>
      <c r="J28" s="657"/>
      <c r="K28" s="663"/>
    </row>
    <row r="29" spans="1:11" s="400" customFormat="1" ht="54.75" customHeight="1" x14ac:dyDescent="0.25">
      <c r="A29" s="421" t="s">
        <v>482</v>
      </c>
      <c r="B29" s="422" t="s">
        <v>483</v>
      </c>
      <c r="C29" s="658"/>
      <c r="D29" s="658"/>
      <c r="E29" s="658"/>
      <c r="F29" s="658"/>
      <c r="G29" s="658"/>
      <c r="H29" s="658"/>
      <c r="I29" s="658"/>
      <c r="J29" s="658"/>
      <c r="K29" s="664"/>
    </row>
    <row r="30" spans="1:11" s="400" customFormat="1" ht="32.25" customHeight="1" x14ac:dyDescent="0.25">
      <c r="A30" s="436" t="s">
        <v>142</v>
      </c>
      <c r="B30" s="432" t="s">
        <v>484</v>
      </c>
      <c r="C30" s="418"/>
      <c r="D30" s="418">
        <f>D31</f>
        <v>0</v>
      </c>
      <c r="E30" s="418">
        <f>E31</f>
        <v>0</v>
      </c>
      <c r="F30" s="418"/>
      <c r="G30" s="418">
        <f>G31</f>
        <v>0</v>
      </c>
      <c r="H30" s="417">
        <f>H31</f>
        <v>0</v>
      </c>
      <c r="I30" s="418"/>
      <c r="J30" s="418">
        <f>J31</f>
        <v>0</v>
      </c>
      <c r="K30" s="442">
        <f>I30*J30/1000</f>
        <v>0</v>
      </c>
    </row>
    <row r="31" spans="1:11" s="400" customFormat="1" ht="32.25" customHeight="1" x14ac:dyDescent="0.25">
      <c r="A31" s="421" t="s">
        <v>485</v>
      </c>
      <c r="B31" s="422" t="s">
        <v>486</v>
      </c>
      <c r="C31" s="656" t="e">
        <f>E31/D31*1000</f>
        <v>#DIV/0!</v>
      </c>
      <c r="D31" s="656">
        <v>0</v>
      </c>
      <c r="E31" s="656">
        <v>0</v>
      </c>
      <c r="F31" s="656">
        <v>0</v>
      </c>
      <c r="G31" s="656">
        <v>0</v>
      </c>
      <c r="H31" s="656">
        <f>F31*G31/1000</f>
        <v>0</v>
      </c>
      <c r="I31" s="656">
        <v>0</v>
      </c>
      <c r="J31" s="656">
        <v>0</v>
      </c>
      <c r="K31" s="662">
        <f>I31*J31/1000</f>
        <v>0</v>
      </c>
    </row>
    <row r="32" spans="1:11" s="400" customFormat="1" ht="32.25" customHeight="1" x14ac:dyDescent="0.25">
      <c r="A32" s="421" t="s">
        <v>487</v>
      </c>
      <c r="B32" s="422" t="s">
        <v>488</v>
      </c>
      <c r="C32" s="657"/>
      <c r="D32" s="657"/>
      <c r="E32" s="657"/>
      <c r="F32" s="657"/>
      <c r="G32" s="657"/>
      <c r="H32" s="657"/>
      <c r="I32" s="657"/>
      <c r="J32" s="657"/>
      <c r="K32" s="663"/>
    </row>
    <row r="33" spans="1:12" s="400" customFormat="1" ht="58.5" customHeight="1" x14ac:dyDescent="0.25">
      <c r="A33" s="421" t="s">
        <v>489</v>
      </c>
      <c r="B33" s="422" t="s">
        <v>490</v>
      </c>
      <c r="C33" s="658"/>
      <c r="D33" s="658"/>
      <c r="E33" s="658"/>
      <c r="F33" s="658"/>
      <c r="G33" s="658"/>
      <c r="H33" s="658"/>
      <c r="I33" s="658"/>
      <c r="J33" s="658"/>
      <c r="K33" s="664"/>
    </row>
    <row r="34" spans="1:12" s="400" customFormat="1" ht="61.5" customHeight="1" x14ac:dyDescent="0.25">
      <c r="A34" s="436" t="s">
        <v>143</v>
      </c>
      <c r="B34" s="432" t="s">
        <v>491</v>
      </c>
      <c r="C34" s="438"/>
      <c r="D34" s="438">
        <f>D35</f>
        <v>0</v>
      </c>
      <c r="E34" s="438">
        <f>E35</f>
        <v>0</v>
      </c>
      <c r="F34" s="438"/>
      <c r="G34" s="438">
        <f>G35</f>
        <v>0</v>
      </c>
      <c r="H34" s="443">
        <f>H35</f>
        <v>0</v>
      </c>
      <c r="I34" s="438"/>
      <c r="J34" s="438">
        <f>J35</f>
        <v>0</v>
      </c>
      <c r="K34" s="444">
        <f>K35</f>
        <v>0</v>
      </c>
    </row>
    <row r="35" spans="1:12" s="400" customFormat="1" ht="30" customHeight="1" x14ac:dyDescent="0.25">
      <c r="A35" s="421" t="s">
        <v>492</v>
      </c>
      <c r="B35" s="422" t="s">
        <v>493</v>
      </c>
      <c r="C35" s="418" t="e">
        <f t="shared" ref="C35" si="7">E35/D35*1000</f>
        <v>#DIV/0!</v>
      </c>
      <c r="D35" s="418">
        <v>0</v>
      </c>
      <c r="E35" s="418">
        <v>0</v>
      </c>
      <c r="F35" s="418">
        <v>0</v>
      </c>
      <c r="G35" s="418">
        <v>0</v>
      </c>
      <c r="H35" s="417">
        <f t="shared" ref="H35:H37" si="8">F35*G35/1000</f>
        <v>0</v>
      </c>
      <c r="I35" s="418">
        <v>0</v>
      </c>
      <c r="J35" s="418">
        <v>0</v>
      </c>
      <c r="K35" s="442">
        <f t="shared" ref="K35" si="9">I35*J35/1000</f>
        <v>0</v>
      </c>
    </row>
    <row r="36" spans="1:12" s="400" customFormat="1" ht="41.25" customHeight="1" x14ac:dyDescent="0.25">
      <c r="A36" s="436" t="s">
        <v>494</v>
      </c>
      <c r="B36" s="432" t="s">
        <v>495</v>
      </c>
      <c r="C36" s="438"/>
      <c r="D36" s="438">
        <f>D37</f>
        <v>0</v>
      </c>
      <c r="E36" s="438">
        <f>E37</f>
        <v>0</v>
      </c>
      <c r="F36" s="438"/>
      <c r="G36" s="438">
        <f>G37</f>
        <v>0</v>
      </c>
      <c r="H36" s="443">
        <f t="shared" si="8"/>
        <v>0</v>
      </c>
      <c r="I36" s="438"/>
      <c r="J36" s="438">
        <f>J37</f>
        <v>0</v>
      </c>
      <c r="K36" s="444">
        <f>K37</f>
        <v>0</v>
      </c>
    </row>
    <row r="37" spans="1:12" s="400" customFormat="1" ht="30.75" customHeight="1" x14ac:dyDescent="0.25">
      <c r="A37" s="445" t="s">
        <v>496</v>
      </c>
      <c r="B37" s="422" t="s">
        <v>497</v>
      </c>
      <c r="C37" s="665" t="e">
        <f t="shared" si="6"/>
        <v>#DIV/0!</v>
      </c>
      <c r="D37" s="656">
        <v>0</v>
      </c>
      <c r="E37" s="656">
        <v>0</v>
      </c>
      <c r="F37" s="656">
        <v>0</v>
      </c>
      <c r="G37" s="674">
        <f>D37</f>
        <v>0</v>
      </c>
      <c r="H37" s="665">
        <f t="shared" si="8"/>
        <v>0</v>
      </c>
      <c r="I37" s="656">
        <v>0</v>
      </c>
      <c r="J37" s="656">
        <v>0</v>
      </c>
      <c r="K37" s="671">
        <f t="shared" ref="K37" si="10">J37*I37/1000</f>
        <v>0</v>
      </c>
    </row>
    <row r="38" spans="1:12" s="400" customFormat="1" ht="35.25" customHeight="1" thickBot="1" x14ac:dyDescent="0.3">
      <c r="A38" s="446" t="s">
        <v>498</v>
      </c>
      <c r="B38" s="447" t="s">
        <v>499</v>
      </c>
      <c r="C38" s="673"/>
      <c r="D38" s="670"/>
      <c r="E38" s="670"/>
      <c r="F38" s="670"/>
      <c r="G38" s="675"/>
      <c r="H38" s="673"/>
      <c r="I38" s="670"/>
      <c r="J38" s="670"/>
      <c r="K38" s="672"/>
    </row>
    <row r="39" spans="1:12" s="400" customFormat="1" ht="30.75" customHeight="1" thickBot="1" x14ac:dyDescent="0.3">
      <c r="A39" s="409" t="s">
        <v>500</v>
      </c>
      <c r="B39" s="410" t="s">
        <v>501</v>
      </c>
      <c r="C39" s="411" t="s">
        <v>450</v>
      </c>
      <c r="D39" s="411" t="s">
        <v>450</v>
      </c>
      <c r="E39" s="412">
        <f>E40*E41/1000</f>
        <v>0</v>
      </c>
      <c r="F39" s="411" t="s">
        <v>450</v>
      </c>
      <c r="G39" s="411" t="s">
        <v>450</v>
      </c>
      <c r="H39" s="412">
        <f>H40*H41/1000</f>
        <v>0</v>
      </c>
      <c r="I39" s="411" t="s">
        <v>450</v>
      </c>
      <c r="J39" s="411" t="s">
        <v>450</v>
      </c>
      <c r="K39" s="413">
        <f>K40*K41/1000</f>
        <v>0</v>
      </c>
    </row>
    <row r="40" spans="1:12" s="400" customFormat="1" ht="24" customHeight="1" x14ac:dyDescent="0.25">
      <c r="A40" s="414" t="s">
        <v>145</v>
      </c>
      <c r="B40" s="415" t="s">
        <v>502</v>
      </c>
      <c r="C40" s="448" t="s">
        <v>450</v>
      </c>
      <c r="D40" s="448" t="s">
        <v>450</v>
      </c>
      <c r="E40" s="449">
        <v>458.33</v>
      </c>
      <c r="F40" s="448" t="s">
        <v>450</v>
      </c>
      <c r="G40" s="448" t="s">
        <v>450</v>
      </c>
      <c r="H40" s="449">
        <v>458.33</v>
      </c>
      <c r="I40" s="448" t="s">
        <v>450</v>
      </c>
      <c r="J40" s="448" t="s">
        <v>450</v>
      </c>
      <c r="K40" s="420">
        <v>458.33</v>
      </c>
    </row>
    <row r="41" spans="1:12" s="400" customFormat="1" ht="133.5" customHeight="1" thickBot="1" x14ac:dyDescent="0.3">
      <c r="A41" s="446" t="s">
        <v>146</v>
      </c>
      <c r="B41" s="447" t="s">
        <v>503</v>
      </c>
      <c r="C41" s="450" t="s">
        <v>450</v>
      </c>
      <c r="D41" s="450" t="s">
        <v>450</v>
      </c>
      <c r="E41" s="451">
        <v>0</v>
      </c>
      <c r="F41" s="450" t="s">
        <v>450</v>
      </c>
      <c r="G41" s="450" t="s">
        <v>450</v>
      </c>
      <c r="H41" s="452">
        <f>E41</f>
        <v>0</v>
      </c>
      <c r="I41" s="450" t="s">
        <v>450</v>
      </c>
      <c r="J41" s="450" t="s">
        <v>450</v>
      </c>
      <c r="K41" s="453">
        <v>0</v>
      </c>
    </row>
    <row r="42" spans="1:12" s="400" customFormat="1" ht="55.5" customHeight="1" thickBot="1" x14ac:dyDescent="0.3">
      <c r="A42" s="409" t="s">
        <v>504</v>
      </c>
      <c r="B42" s="410" t="s">
        <v>505</v>
      </c>
      <c r="C42" s="411" t="s">
        <v>450</v>
      </c>
      <c r="D42" s="411" t="s">
        <v>450</v>
      </c>
      <c r="E42" s="412">
        <f>E9+E12-E39</f>
        <v>0</v>
      </c>
      <c r="F42" s="411" t="s">
        <v>450</v>
      </c>
      <c r="G42" s="411" t="s">
        <v>450</v>
      </c>
      <c r="H42" s="412">
        <f>H9+H12-H39</f>
        <v>0</v>
      </c>
      <c r="I42" s="411" t="s">
        <v>450</v>
      </c>
      <c r="J42" s="411" t="s">
        <v>450</v>
      </c>
      <c r="K42" s="413">
        <f>K9+K12-K39</f>
        <v>0</v>
      </c>
      <c r="L42" s="454"/>
    </row>
    <row r="43" spans="1:12" ht="6" customHeight="1" x14ac:dyDescent="0.25">
      <c r="A43" s="455"/>
      <c r="B43" s="455"/>
      <c r="C43" s="455"/>
      <c r="D43" s="455"/>
      <c r="E43" s="455"/>
      <c r="F43" s="455"/>
      <c r="G43" s="455"/>
      <c r="H43" s="455"/>
      <c r="I43" s="455"/>
      <c r="J43" s="455"/>
      <c r="K43" s="455"/>
      <c r="L43" s="456"/>
    </row>
    <row r="44" spans="1:12" ht="24" customHeight="1" x14ac:dyDescent="0.25">
      <c r="A44" s="455"/>
      <c r="B44" s="455"/>
      <c r="C44" s="669" t="s">
        <v>506</v>
      </c>
      <c r="D44" s="669"/>
      <c r="E44" s="457">
        <f>MIN(E42,H42)</f>
        <v>0</v>
      </c>
      <c r="F44" s="455"/>
      <c r="G44" s="455"/>
      <c r="H44" s="455"/>
      <c r="I44" s="455"/>
      <c r="J44" s="455"/>
      <c r="K44" s="455"/>
      <c r="L44" s="456"/>
    </row>
    <row r="45" spans="1:12" ht="34.5" customHeight="1" x14ac:dyDescent="0.25">
      <c r="A45" s="455"/>
      <c r="B45" s="455"/>
      <c r="C45" s="669" t="s">
        <v>507</v>
      </c>
      <c r="D45" s="669"/>
      <c r="E45" s="458">
        <v>0</v>
      </c>
      <c r="F45" s="455"/>
      <c r="G45" s="455"/>
      <c r="H45" s="455"/>
      <c r="I45" s="455"/>
      <c r="J45" s="455"/>
      <c r="K45" s="455"/>
      <c r="L45" s="456"/>
    </row>
    <row r="46" spans="1:12" ht="66" customHeight="1" x14ac:dyDescent="0.25">
      <c r="A46" s="455"/>
      <c r="B46" s="455"/>
      <c r="C46" s="669" t="s">
        <v>508</v>
      </c>
      <c r="D46" s="669"/>
      <c r="E46" s="458">
        <f>E44-E45</f>
        <v>0</v>
      </c>
      <c r="F46" s="455"/>
      <c r="G46" s="455"/>
      <c r="H46" s="455"/>
      <c r="I46" s="455"/>
      <c r="J46" s="455"/>
      <c r="K46" s="455"/>
      <c r="L46" s="456"/>
    </row>
    <row r="47" spans="1:12" ht="27.75" customHeight="1" x14ac:dyDescent="0.25">
      <c r="A47" s="455"/>
      <c r="B47" s="455"/>
      <c r="C47" s="669" t="s">
        <v>509</v>
      </c>
      <c r="D47" s="669"/>
      <c r="E47" s="459">
        <v>0</v>
      </c>
      <c r="F47" s="455"/>
      <c r="G47" s="455"/>
      <c r="H47" s="455"/>
      <c r="I47" s="455"/>
      <c r="J47" s="455"/>
      <c r="K47" s="455"/>
      <c r="L47" s="456"/>
    </row>
    <row r="48" spans="1:12" ht="43.5" customHeight="1" x14ac:dyDescent="0.25">
      <c r="A48" s="455"/>
      <c r="B48" s="455"/>
      <c r="C48" s="669" t="s">
        <v>510</v>
      </c>
      <c r="D48" s="669"/>
      <c r="E48" s="459">
        <v>0</v>
      </c>
      <c r="F48" s="455"/>
      <c r="G48" s="455"/>
      <c r="H48" s="455"/>
      <c r="I48" s="455"/>
      <c r="J48" s="455"/>
      <c r="K48" s="455"/>
      <c r="L48" s="456"/>
    </row>
    <row r="49" spans="1:13" ht="36" customHeight="1" x14ac:dyDescent="0.25">
      <c r="A49" s="455"/>
      <c r="B49" s="455"/>
      <c r="C49" s="669" t="s">
        <v>511</v>
      </c>
      <c r="D49" s="669"/>
      <c r="E49" s="457">
        <f>E46*E47*E48</f>
        <v>0</v>
      </c>
      <c r="F49" s="455"/>
      <c r="G49" s="455"/>
      <c r="H49" s="455"/>
      <c r="I49" s="455"/>
      <c r="J49" s="455"/>
      <c r="K49" s="455"/>
      <c r="L49" s="456"/>
    </row>
    <row r="50" spans="1:13" ht="39.75" customHeight="1" x14ac:dyDescent="0.25">
      <c r="A50" s="455"/>
      <c r="B50" s="455"/>
      <c r="C50" s="669" t="s">
        <v>512</v>
      </c>
      <c r="D50" s="669"/>
      <c r="E50" s="457">
        <f>E49+K42</f>
        <v>0</v>
      </c>
      <c r="F50" s="455"/>
      <c r="G50" s="460"/>
      <c r="H50" s="455"/>
      <c r="I50" s="455"/>
      <c r="J50" s="455"/>
      <c r="K50" s="455"/>
      <c r="L50" s="456"/>
    </row>
    <row r="51" spans="1:13" ht="15.75" x14ac:dyDescent="0.25">
      <c r="E51" s="461"/>
      <c r="L51" s="462"/>
      <c r="M51" s="463"/>
    </row>
    <row r="52" spans="1:13" hidden="1" x14ac:dyDescent="0.25">
      <c r="E52" s="461"/>
    </row>
    <row r="53" spans="1:13" hidden="1" x14ac:dyDescent="0.25">
      <c r="E53" s="461"/>
    </row>
    <row r="54" spans="1:13" hidden="1" x14ac:dyDescent="0.25">
      <c r="B54" s="464"/>
      <c r="E54" s="461"/>
    </row>
    <row r="55" spans="1:13" x14ac:dyDescent="0.25">
      <c r="A55" s="455"/>
      <c r="B55" s="455"/>
      <c r="C55" s="455"/>
      <c r="D55" s="455"/>
      <c r="E55" s="455"/>
      <c r="F55" s="455"/>
      <c r="G55" s="455"/>
      <c r="H55" s="455"/>
      <c r="I55" s="455"/>
      <c r="J55" s="455"/>
    </row>
    <row r="56" spans="1:13" x14ac:dyDescent="0.25">
      <c r="A56" s="455"/>
      <c r="B56" s="455"/>
      <c r="C56" s="455"/>
      <c r="D56" s="455"/>
      <c r="E56" s="455"/>
      <c r="F56" s="455"/>
      <c r="G56" s="455"/>
      <c r="H56" s="455"/>
      <c r="I56" s="455"/>
      <c r="J56" s="455"/>
    </row>
    <row r="57" spans="1:13" ht="18.75" customHeight="1" x14ac:dyDescent="0.25">
      <c r="A57" s="455"/>
      <c r="B57" s="455"/>
      <c r="C57" s="455" t="s">
        <v>251</v>
      </c>
      <c r="D57" s="455"/>
      <c r="E57" s="455"/>
      <c r="F57" s="455"/>
      <c r="G57" s="518"/>
      <c r="H57" s="518"/>
      <c r="I57" s="518"/>
      <c r="J57" s="518"/>
    </row>
    <row r="58" spans="1:13" ht="47.25" customHeight="1" x14ac:dyDescent="0.25">
      <c r="A58" s="455"/>
      <c r="B58" s="455"/>
      <c r="C58" s="455"/>
      <c r="D58" s="455"/>
      <c r="E58" s="455"/>
      <c r="F58" s="455"/>
      <c r="G58" s="520" t="s">
        <v>252</v>
      </c>
      <c r="H58" s="519"/>
      <c r="I58" s="519"/>
      <c r="J58" s="519"/>
    </row>
    <row r="59" spans="1:13" x14ac:dyDescent="0.25">
      <c r="A59" s="455"/>
      <c r="B59" s="455"/>
      <c r="C59" s="455" t="s">
        <v>253</v>
      </c>
      <c r="D59" s="455"/>
      <c r="E59" s="455"/>
      <c r="F59" s="455"/>
      <c r="G59" s="455" t="s">
        <v>252</v>
      </c>
      <c r="H59" s="455"/>
      <c r="I59" s="455"/>
      <c r="J59" s="455"/>
    </row>
    <row r="60" spans="1:13" x14ac:dyDescent="0.25">
      <c r="A60" s="466"/>
    </row>
  </sheetData>
  <mergeCells count="68">
    <mergeCell ref="C48:D48"/>
    <mergeCell ref="C49:D49"/>
    <mergeCell ref="C50:D50"/>
    <mergeCell ref="J37:J38"/>
    <mergeCell ref="K37:K38"/>
    <mergeCell ref="C44:D44"/>
    <mergeCell ref="C45:D45"/>
    <mergeCell ref="C46:D46"/>
    <mergeCell ref="C47:D47"/>
    <mergeCell ref="H37:H38"/>
    <mergeCell ref="I37:I38"/>
    <mergeCell ref="C37:C38"/>
    <mergeCell ref="D37:D38"/>
    <mergeCell ref="E37:E38"/>
    <mergeCell ref="F37:F38"/>
    <mergeCell ref="G37:G38"/>
    <mergeCell ref="C31:C33"/>
    <mergeCell ref="D31:D33"/>
    <mergeCell ref="E31:E33"/>
    <mergeCell ref="F31:F33"/>
    <mergeCell ref="G31:G33"/>
    <mergeCell ref="H27:H29"/>
    <mergeCell ref="I27:I29"/>
    <mergeCell ref="J27:J29"/>
    <mergeCell ref="K27:K29"/>
    <mergeCell ref="I31:I33"/>
    <mergeCell ref="J31:J33"/>
    <mergeCell ref="K31:K33"/>
    <mergeCell ref="H31:H33"/>
    <mergeCell ref="C27:C29"/>
    <mergeCell ref="D27:D29"/>
    <mergeCell ref="E27:E29"/>
    <mergeCell ref="F27:F29"/>
    <mergeCell ref="G27:G29"/>
    <mergeCell ref="J19:J22"/>
    <mergeCell ref="K19:K22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I14:I17"/>
    <mergeCell ref="J14:J17"/>
    <mergeCell ref="K14:K17"/>
    <mergeCell ref="C19:C22"/>
    <mergeCell ref="D19:D22"/>
    <mergeCell ref="E19:E22"/>
    <mergeCell ref="F19:F22"/>
    <mergeCell ref="G19:G22"/>
    <mergeCell ref="H19:H22"/>
    <mergeCell ref="I19:I22"/>
    <mergeCell ref="C14:C17"/>
    <mergeCell ref="D14:D17"/>
    <mergeCell ref="E14:E17"/>
    <mergeCell ref="F14:F17"/>
    <mergeCell ref="G14:G17"/>
    <mergeCell ref="H14:H17"/>
    <mergeCell ref="A2:K2"/>
    <mergeCell ref="A4:K4"/>
    <mergeCell ref="A6:A7"/>
    <mergeCell ref="B6:B7"/>
    <mergeCell ref="C6:E6"/>
    <mergeCell ref="F6:H6"/>
    <mergeCell ref="I6:K6"/>
  </mergeCells>
  <pageMargins left="0.7" right="0.7" top="0.75" bottom="0.75" header="0.3" footer="0.3"/>
  <pageSetup paperSize="9"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68B3E-B146-4ED3-AB24-BF428BBAD3A6}">
  <dimension ref="A1:O70"/>
  <sheetViews>
    <sheetView view="pageBreakPreview" zoomScale="60" zoomScaleNormal="60" workbookViewId="0">
      <selection activeCell="K2" sqref="K2"/>
    </sheetView>
  </sheetViews>
  <sheetFormatPr defaultRowHeight="15" x14ac:dyDescent="0.25"/>
  <cols>
    <col min="1" max="1" width="9.140625" style="402"/>
    <col min="2" max="2" width="43.85546875" style="402" customWidth="1"/>
    <col min="3" max="3" width="21.85546875" style="461" customWidth="1"/>
    <col min="4" max="4" width="19.28515625" style="402" customWidth="1"/>
    <col min="5" max="5" width="23.5703125" style="461" customWidth="1"/>
    <col min="6" max="6" width="17.5703125" style="461" customWidth="1"/>
    <col min="7" max="7" width="16.7109375" style="402" customWidth="1"/>
    <col min="8" max="8" width="15.7109375" style="461" customWidth="1"/>
    <col min="9" max="9" width="19.42578125" style="461" customWidth="1"/>
    <col min="10" max="10" width="19" style="402" customWidth="1"/>
    <col min="11" max="11" width="21" style="461" customWidth="1"/>
    <col min="12" max="12" width="12.7109375" style="402" bestFit="1" customWidth="1"/>
    <col min="13" max="14" width="9.140625" style="402"/>
    <col min="15" max="15" width="10.140625" style="402" bestFit="1" customWidth="1"/>
    <col min="16" max="257" width="9.140625" style="402"/>
    <col min="258" max="258" width="43.85546875" style="402" customWidth="1"/>
    <col min="259" max="259" width="14.42578125" style="402" customWidth="1"/>
    <col min="260" max="260" width="13.85546875" style="402" customWidth="1"/>
    <col min="261" max="261" width="16.42578125" style="402" customWidth="1"/>
    <col min="262" max="262" width="14.85546875" style="402" customWidth="1"/>
    <col min="263" max="263" width="12.85546875" style="402" customWidth="1"/>
    <col min="264" max="264" width="15.7109375" style="402" customWidth="1"/>
    <col min="265" max="265" width="13.85546875" style="402" customWidth="1"/>
    <col min="266" max="266" width="14.85546875" style="402" customWidth="1"/>
    <col min="267" max="267" width="14.28515625" style="402" customWidth="1"/>
    <col min="268" max="270" width="9.140625" style="402"/>
    <col min="271" max="271" width="10.140625" style="402" bestFit="1" customWidth="1"/>
    <col min="272" max="513" width="9.140625" style="402"/>
    <col min="514" max="514" width="43.85546875" style="402" customWidth="1"/>
    <col min="515" max="515" width="14.42578125" style="402" customWidth="1"/>
    <col min="516" max="516" width="13.85546875" style="402" customWidth="1"/>
    <col min="517" max="517" width="16.42578125" style="402" customWidth="1"/>
    <col min="518" max="518" width="14.85546875" style="402" customWidth="1"/>
    <col min="519" max="519" width="12.85546875" style="402" customWidth="1"/>
    <col min="520" max="520" width="15.7109375" style="402" customWidth="1"/>
    <col min="521" max="521" width="13.85546875" style="402" customWidth="1"/>
    <col min="522" max="522" width="14.85546875" style="402" customWidth="1"/>
    <col min="523" max="523" width="14.28515625" style="402" customWidth="1"/>
    <col min="524" max="526" width="9.140625" style="402"/>
    <col min="527" max="527" width="10.140625" style="402" bestFit="1" customWidth="1"/>
    <col min="528" max="769" width="9.140625" style="402"/>
    <col min="770" max="770" width="43.85546875" style="402" customWidth="1"/>
    <col min="771" max="771" width="14.42578125" style="402" customWidth="1"/>
    <col min="772" max="772" width="13.85546875" style="402" customWidth="1"/>
    <col min="773" max="773" width="16.42578125" style="402" customWidth="1"/>
    <col min="774" max="774" width="14.85546875" style="402" customWidth="1"/>
    <col min="775" max="775" width="12.85546875" style="402" customWidth="1"/>
    <col min="776" max="776" width="15.7109375" style="402" customWidth="1"/>
    <col min="777" max="777" width="13.85546875" style="402" customWidth="1"/>
    <col min="778" max="778" width="14.85546875" style="402" customWidth="1"/>
    <col min="779" max="779" width="14.28515625" style="402" customWidth="1"/>
    <col min="780" max="782" width="9.140625" style="402"/>
    <col min="783" max="783" width="10.140625" style="402" bestFit="1" customWidth="1"/>
    <col min="784" max="1025" width="9.140625" style="402"/>
    <col min="1026" max="1026" width="43.85546875" style="402" customWidth="1"/>
    <col min="1027" max="1027" width="14.42578125" style="402" customWidth="1"/>
    <col min="1028" max="1028" width="13.85546875" style="402" customWidth="1"/>
    <col min="1029" max="1029" width="16.42578125" style="402" customWidth="1"/>
    <col min="1030" max="1030" width="14.85546875" style="402" customWidth="1"/>
    <col min="1031" max="1031" width="12.85546875" style="402" customWidth="1"/>
    <col min="1032" max="1032" width="15.7109375" style="402" customWidth="1"/>
    <col min="1033" max="1033" width="13.85546875" style="402" customWidth="1"/>
    <col min="1034" max="1034" width="14.85546875" style="402" customWidth="1"/>
    <col min="1035" max="1035" width="14.28515625" style="402" customWidth="1"/>
    <col min="1036" max="1038" width="9.140625" style="402"/>
    <col min="1039" max="1039" width="10.140625" style="402" bestFit="1" customWidth="1"/>
    <col min="1040" max="1281" width="9.140625" style="402"/>
    <col min="1282" max="1282" width="43.85546875" style="402" customWidth="1"/>
    <col min="1283" max="1283" width="14.42578125" style="402" customWidth="1"/>
    <col min="1284" max="1284" width="13.85546875" style="402" customWidth="1"/>
    <col min="1285" max="1285" width="16.42578125" style="402" customWidth="1"/>
    <col min="1286" max="1286" width="14.85546875" style="402" customWidth="1"/>
    <col min="1287" max="1287" width="12.85546875" style="402" customWidth="1"/>
    <col min="1288" max="1288" width="15.7109375" style="402" customWidth="1"/>
    <col min="1289" max="1289" width="13.85546875" style="402" customWidth="1"/>
    <col min="1290" max="1290" width="14.85546875" style="402" customWidth="1"/>
    <col min="1291" max="1291" width="14.28515625" style="402" customWidth="1"/>
    <col min="1292" max="1294" width="9.140625" style="402"/>
    <col min="1295" max="1295" width="10.140625" style="402" bestFit="1" customWidth="1"/>
    <col min="1296" max="1537" width="9.140625" style="402"/>
    <col min="1538" max="1538" width="43.85546875" style="402" customWidth="1"/>
    <col min="1539" max="1539" width="14.42578125" style="402" customWidth="1"/>
    <col min="1540" max="1540" width="13.85546875" style="402" customWidth="1"/>
    <col min="1541" max="1541" width="16.42578125" style="402" customWidth="1"/>
    <col min="1542" max="1542" width="14.85546875" style="402" customWidth="1"/>
    <col min="1543" max="1543" width="12.85546875" style="402" customWidth="1"/>
    <col min="1544" max="1544" width="15.7109375" style="402" customWidth="1"/>
    <col min="1545" max="1545" width="13.85546875" style="402" customWidth="1"/>
    <col min="1546" max="1546" width="14.85546875" style="402" customWidth="1"/>
    <col min="1547" max="1547" width="14.28515625" style="402" customWidth="1"/>
    <col min="1548" max="1550" width="9.140625" style="402"/>
    <col min="1551" max="1551" width="10.140625" style="402" bestFit="1" customWidth="1"/>
    <col min="1552" max="1793" width="9.140625" style="402"/>
    <col min="1794" max="1794" width="43.85546875" style="402" customWidth="1"/>
    <col min="1795" max="1795" width="14.42578125" style="402" customWidth="1"/>
    <col min="1796" max="1796" width="13.85546875" style="402" customWidth="1"/>
    <col min="1797" max="1797" width="16.42578125" style="402" customWidth="1"/>
    <col min="1798" max="1798" width="14.85546875" style="402" customWidth="1"/>
    <col min="1799" max="1799" width="12.85546875" style="402" customWidth="1"/>
    <col min="1800" max="1800" width="15.7109375" style="402" customWidth="1"/>
    <col min="1801" max="1801" width="13.85546875" style="402" customWidth="1"/>
    <col min="1802" max="1802" width="14.85546875" style="402" customWidth="1"/>
    <col min="1803" max="1803" width="14.28515625" style="402" customWidth="1"/>
    <col min="1804" max="1806" width="9.140625" style="402"/>
    <col min="1807" max="1807" width="10.140625" style="402" bestFit="1" customWidth="1"/>
    <col min="1808" max="2049" width="9.140625" style="402"/>
    <col min="2050" max="2050" width="43.85546875" style="402" customWidth="1"/>
    <col min="2051" max="2051" width="14.42578125" style="402" customWidth="1"/>
    <col min="2052" max="2052" width="13.85546875" style="402" customWidth="1"/>
    <col min="2053" max="2053" width="16.42578125" style="402" customWidth="1"/>
    <col min="2054" max="2054" width="14.85546875" style="402" customWidth="1"/>
    <col min="2055" max="2055" width="12.85546875" style="402" customWidth="1"/>
    <col min="2056" max="2056" width="15.7109375" style="402" customWidth="1"/>
    <col min="2057" max="2057" width="13.85546875" style="402" customWidth="1"/>
    <col min="2058" max="2058" width="14.85546875" style="402" customWidth="1"/>
    <col min="2059" max="2059" width="14.28515625" style="402" customWidth="1"/>
    <col min="2060" max="2062" width="9.140625" style="402"/>
    <col min="2063" max="2063" width="10.140625" style="402" bestFit="1" customWidth="1"/>
    <col min="2064" max="2305" width="9.140625" style="402"/>
    <col min="2306" max="2306" width="43.85546875" style="402" customWidth="1"/>
    <col min="2307" max="2307" width="14.42578125" style="402" customWidth="1"/>
    <col min="2308" max="2308" width="13.85546875" style="402" customWidth="1"/>
    <col min="2309" max="2309" width="16.42578125" style="402" customWidth="1"/>
    <col min="2310" max="2310" width="14.85546875" style="402" customWidth="1"/>
    <col min="2311" max="2311" width="12.85546875" style="402" customWidth="1"/>
    <col min="2312" max="2312" width="15.7109375" style="402" customWidth="1"/>
    <col min="2313" max="2313" width="13.85546875" style="402" customWidth="1"/>
    <col min="2314" max="2314" width="14.85546875" style="402" customWidth="1"/>
    <col min="2315" max="2315" width="14.28515625" style="402" customWidth="1"/>
    <col min="2316" max="2318" width="9.140625" style="402"/>
    <col min="2319" max="2319" width="10.140625" style="402" bestFit="1" customWidth="1"/>
    <col min="2320" max="2561" width="9.140625" style="402"/>
    <col min="2562" max="2562" width="43.85546875" style="402" customWidth="1"/>
    <col min="2563" max="2563" width="14.42578125" style="402" customWidth="1"/>
    <col min="2564" max="2564" width="13.85546875" style="402" customWidth="1"/>
    <col min="2565" max="2565" width="16.42578125" style="402" customWidth="1"/>
    <col min="2566" max="2566" width="14.85546875" style="402" customWidth="1"/>
    <col min="2567" max="2567" width="12.85546875" style="402" customWidth="1"/>
    <col min="2568" max="2568" width="15.7109375" style="402" customWidth="1"/>
    <col min="2569" max="2569" width="13.85546875" style="402" customWidth="1"/>
    <col min="2570" max="2570" width="14.85546875" style="402" customWidth="1"/>
    <col min="2571" max="2571" width="14.28515625" style="402" customWidth="1"/>
    <col min="2572" max="2574" width="9.140625" style="402"/>
    <col min="2575" max="2575" width="10.140625" style="402" bestFit="1" customWidth="1"/>
    <col min="2576" max="2817" width="9.140625" style="402"/>
    <col min="2818" max="2818" width="43.85546875" style="402" customWidth="1"/>
    <col min="2819" max="2819" width="14.42578125" style="402" customWidth="1"/>
    <col min="2820" max="2820" width="13.85546875" style="402" customWidth="1"/>
    <col min="2821" max="2821" width="16.42578125" style="402" customWidth="1"/>
    <col min="2822" max="2822" width="14.85546875" style="402" customWidth="1"/>
    <col min="2823" max="2823" width="12.85546875" style="402" customWidth="1"/>
    <col min="2824" max="2824" width="15.7109375" style="402" customWidth="1"/>
    <col min="2825" max="2825" width="13.85546875" style="402" customWidth="1"/>
    <col min="2826" max="2826" width="14.85546875" style="402" customWidth="1"/>
    <col min="2827" max="2827" width="14.28515625" style="402" customWidth="1"/>
    <col min="2828" max="2830" width="9.140625" style="402"/>
    <col min="2831" max="2831" width="10.140625" style="402" bestFit="1" customWidth="1"/>
    <col min="2832" max="3073" width="9.140625" style="402"/>
    <col min="3074" max="3074" width="43.85546875" style="402" customWidth="1"/>
    <col min="3075" max="3075" width="14.42578125" style="402" customWidth="1"/>
    <col min="3076" max="3076" width="13.85546875" style="402" customWidth="1"/>
    <col min="3077" max="3077" width="16.42578125" style="402" customWidth="1"/>
    <col min="3078" max="3078" width="14.85546875" style="402" customWidth="1"/>
    <col min="3079" max="3079" width="12.85546875" style="402" customWidth="1"/>
    <col min="3080" max="3080" width="15.7109375" style="402" customWidth="1"/>
    <col min="3081" max="3081" width="13.85546875" style="402" customWidth="1"/>
    <col min="3082" max="3082" width="14.85546875" style="402" customWidth="1"/>
    <col min="3083" max="3083" width="14.28515625" style="402" customWidth="1"/>
    <col min="3084" max="3086" width="9.140625" style="402"/>
    <col min="3087" max="3087" width="10.140625" style="402" bestFit="1" customWidth="1"/>
    <col min="3088" max="3329" width="9.140625" style="402"/>
    <col min="3330" max="3330" width="43.85546875" style="402" customWidth="1"/>
    <col min="3331" max="3331" width="14.42578125" style="402" customWidth="1"/>
    <col min="3332" max="3332" width="13.85546875" style="402" customWidth="1"/>
    <col min="3333" max="3333" width="16.42578125" style="402" customWidth="1"/>
    <col min="3334" max="3334" width="14.85546875" style="402" customWidth="1"/>
    <col min="3335" max="3335" width="12.85546875" style="402" customWidth="1"/>
    <col min="3336" max="3336" width="15.7109375" style="402" customWidth="1"/>
    <col min="3337" max="3337" width="13.85546875" style="402" customWidth="1"/>
    <col min="3338" max="3338" width="14.85546875" style="402" customWidth="1"/>
    <col min="3339" max="3339" width="14.28515625" style="402" customWidth="1"/>
    <col min="3340" max="3342" width="9.140625" style="402"/>
    <col min="3343" max="3343" width="10.140625" style="402" bestFit="1" customWidth="1"/>
    <col min="3344" max="3585" width="9.140625" style="402"/>
    <col min="3586" max="3586" width="43.85546875" style="402" customWidth="1"/>
    <col min="3587" max="3587" width="14.42578125" style="402" customWidth="1"/>
    <col min="3588" max="3588" width="13.85546875" style="402" customWidth="1"/>
    <col min="3589" max="3589" width="16.42578125" style="402" customWidth="1"/>
    <col min="3590" max="3590" width="14.85546875" style="402" customWidth="1"/>
    <col min="3591" max="3591" width="12.85546875" style="402" customWidth="1"/>
    <col min="3592" max="3592" width="15.7109375" style="402" customWidth="1"/>
    <col min="3593" max="3593" width="13.85546875" style="402" customWidth="1"/>
    <col min="3594" max="3594" width="14.85546875" style="402" customWidth="1"/>
    <col min="3595" max="3595" width="14.28515625" style="402" customWidth="1"/>
    <col min="3596" max="3598" width="9.140625" style="402"/>
    <col min="3599" max="3599" width="10.140625" style="402" bestFit="1" customWidth="1"/>
    <col min="3600" max="3841" width="9.140625" style="402"/>
    <col min="3842" max="3842" width="43.85546875" style="402" customWidth="1"/>
    <col min="3843" max="3843" width="14.42578125" style="402" customWidth="1"/>
    <col min="3844" max="3844" width="13.85546875" style="402" customWidth="1"/>
    <col min="3845" max="3845" width="16.42578125" style="402" customWidth="1"/>
    <col min="3846" max="3846" width="14.85546875" style="402" customWidth="1"/>
    <col min="3847" max="3847" width="12.85546875" style="402" customWidth="1"/>
    <col min="3848" max="3848" width="15.7109375" style="402" customWidth="1"/>
    <col min="3849" max="3849" width="13.85546875" style="402" customWidth="1"/>
    <col min="3850" max="3850" width="14.85546875" style="402" customWidth="1"/>
    <col min="3851" max="3851" width="14.28515625" style="402" customWidth="1"/>
    <col min="3852" max="3854" width="9.140625" style="402"/>
    <col min="3855" max="3855" width="10.140625" style="402" bestFit="1" customWidth="1"/>
    <col min="3856" max="4097" width="9.140625" style="402"/>
    <col min="4098" max="4098" width="43.85546875" style="402" customWidth="1"/>
    <col min="4099" max="4099" width="14.42578125" style="402" customWidth="1"/>
    <col min="4100" max="4100" width="13.85546875" style="402" customWidth="1"/>
    <col min="4101" max="4101" width="16.42578125" style="402" customWidth="1"/>
    <col min="4102" max="4102" width="14.85546875" style="402" customWidth="1"/>
    <col min="4103" max="4103" width="12.85546875" style="402" customWidth="1"/>
    <col min="4104" max="4104" width="15.7109375" style="402" customWidth="1"/>
    <col min="4105" max="4105" width="13.85546875" style="402" customWidth="1"/>
    <col min="4106" max="4106" width="14.85546875" style="402" customWidth="1"/>
    <col min="4107" max="4107" width="14.28515625" style="402" customWidth="1"/>
    <col min="4108" max="4110" width="9.140625" style="402"/>
    <col min="4111" max="4111" width="10.140625" style="402" bestFit="1" customWidth="1"/>
    <col min="4112" max="4353" width="9.140625" style="402"/>
    <col min="4354" max="4354" width="43.85546875" style="402" customWidth="1"/>
    <col min="4355" max="4355" width="14.42578125" style="402" customWidth="1"/>
    <col min="4356" max="4356" width="13.85546875" style="402" customWidth="1"/>
    <col min="4357" max="4357" width="16.42578125" style="402" customWidth="1"/>
    <col min="4358" max="4358" width="14.85546875" style="402" customWidth="1"/>
    <col min="4359" max="4359" width="12.85546875" style="402" customWidth="1"/>
    <col min="4360" max="4360" width="15.7109375" style="402" customWidth="1"/>
    <col min="4361" max="4361" width="13.85546875" style="402" customWidth="1"/>
    <col min="4362" max="4362" width="14.85546875" style="402" customWidth="1"/>
    <col min="4363" max="4363" width="14.28515625" style="402" customWidth="1"/>
    <col min="4364" max="4366" width="9.140625" style="402"/>
    <col min="4367" max="4367" width="10.140625" style="402" bestFit="1" customWidth="1"/>
    <col min="4368" max="4609" width="9.140625" style="402"/>
    <col min="4610" max="4610" width="43.85546875" style="402" customWidth="1"/>
    <col min="4611" max="4611" width="14.42578125" style="402" customWidth="1"/>
    <col min="4612" max="4612" width="13.85546875" style="402" customWidth="1"/>
    <col min="4613" max="4613" width="16.42578125" style="402" customWidth="1"/>
    <col min="4614" max="4614" width="14.85546875" style="402" customWidth="1"/>
    <col min="4615" max="4615" width="12.85546875" style="402" customWidth="1"/>
    <col min="4616" max="4616" width="15.7109375" style="402" customWidth="1"/>
    <col min="4617" max="4617" width="13.85546875" style="402" customWidth="1"/>
    <col min="4618" max="4618" width="14.85546875" style="402" customWidth="1"/>
    <col min="4619" max="4619" width="14.28515625" style="402" customWidth="1"/>
    <col min="4620" max="4622" width="9.140625" style="402"/>
    <col min="4623" max="4623" width="10.140625" style="402" bestFit="1" customWidth="1"/>
    <col min="4624" max="4865" width="9.140625" style="402"/>
    <col min="4866" max="4866" width="43.85546875" style="402" customWidth="1"/>
    <col min="4867" max="4867" width="14.42578125" style="402" customWidth="1"/>
    <col min="4868" max="4868" width="13.85546875" style="402" customWidth="1"/>
    <col min="4869" max="4869" width="16.42578125" style="402" customWidth="1"/>
    <col min="4870" max="4870" width="14.85546875" style="402" customWidth="1"/>
    <col min="4871" max="4871" width="12.85546875" style="402" customWidth="1"/>
    <col min="4872" max="4872" width="15.7109375" style="402" customWidth="1"/>
    <col min="4873" max="4873" width="13.85546875" style="402" customWidth="1"/>
    <col min="4874" max="4874" width="14.85546875" style="402" customWidth="1"/>
    <col min="4875" max="4875" width="14.28515625" style="402" customWidth="1"/>
    <col min="4876" max="4878" width="9.140625" style="402"/>
    <col min="4879" max="4879" width="10.140625" style="402" bestFit="1" customWidth="1"/>
    <col min="4880" max="5121" width="9.140625" style="402"/>
    <col min="5122" max="5122" width="43.85546875" style="402" customWidth="1"/>
    <col min="5123" max="5123" width="14.42578125" style="402" customWidth="1"/>
    <col min="5124" max="5124" width="13.85546875" style="402" customWidth="1"/>
    <col min="5125" max="5125" width="16.42578125" style="402" customWidth="1"/>
    <col min="5126" max="5126" width="14.85546875" style="402" customWidth="1"/>
    <col min="5127" max="5127" width="12.85546875" style="402" customWidth="1"/>
    <col min="5128" max="5128" width="15.7109375" style="402" customWidth="1"/>
    <col min="5129" max="5129" width="13.85546875" style="402" customWidth="1"/>
    <col min="5130" max="5130" width="14.85546875" style="402" customWidth="1"/>
    <col min="5131" max="5131" width="14.28515625" style="402" customWidth="1"/>
    <col min="5132" max="5134" width="9.140625" style="402"/>
    <col min="5135" max="5135" width="10.140625" style="402" bestFit="1" customWidth="1"/>
    <col min="5136" max="5377" width="9.140625" style="402"/>
    <col min="5378" max="5378" width="43.85546875" style="402" customWidth="1"/>
    <col min="5379" max="5379" width="14.42578125" style="402" customWidth="1"/>
    <col min="5380" max="5380" width="13.85546875" style="402" customWidth="1"/>
    <col min="5381" max="5381" width="16.42578125" style="402" customWidth="1"/>
    <col min="5382" max="5382" width="14.85546875" style="402" customWidth="1"/>
    <col min="5383" max="5383" width="12.85546875" style="402" customWidth="1"/>
    <col min="5384" max="5384" width="15.7109375" style="402" customWidth="1"/>
    <col min="5385" max="5385" width="13.85546875" style="402" customWidth="1"/>
    <col min="5386" max="5386" width="14.85546875" style="402" customWidth="1"/>
    <col min="5387" max="5387" width="14.28515625" style="402" customWidth="1"/>
    <col min="5388" max="5390" width="9.140625" style="402"/>
    <col min="5391" max="5391" width="10.140625" style="402" bestFit="1" customWidth="1"/>
    <col min="5392" max="5633" width="9.140625" style="402"/>
    <col min="5634" max="5634" width="43.85546875" style="402" customWidth="1"/>
    <col min="5635" max="5635" width="14.42578125" style="402" customWidth="1"/>
    <col min="5636" max="5636" width="13.85546875" style="402" customWidth="1"/>
    <col min="5637" max="5637" width="16.42578125" style="402" customWidth="1"/>
    <col min="5638" max="5638" width="14.85546875" style="402" customWidth="1"/>
    <col min="5639" max="5639" width="12.85546875" style="402" customWidth="1"/>
    <col min="5640" max="5640" width="15.7109375" style="402" customWidth="1"/>
    <col min="5641" max="5641" width="13.85546875" style="402" customWidth="1"/>
    <col min="5642" max="5642" width="14.85546875" style="402" customWidth="1"/>
    <col min="5643" max="5643" width="14.28515625" style="402" customWidth="1"/>
    <col min="5644" max="5646" width="9.140625" style="402"/>
    <col min="5647" max="5647" width="10.140625" style="402" bestFit="1" customWidth="1"/>
    <col min="5648" max="5889" width="9.140625" style="402"/>
    <col min="5890" max="5890" width="43.85546875" style="402" customWidth="1"/>
    <col min="5891" max="5891" width="14.42578125" style="402" customWidth="1"/>
    <col min="5892" max="5892" width="13.85546875" style="402" customWidth="1"/>
    <col min="5893" max="5893" width="16.42578125" style="402" customWidth="1"/>
    <col min="5894" max="5894" width="14.85546875" style="402" customWidth="1"/>
    <col min="5895" max="5895" width="12.85546875" style="402" customWidth="1"/>
    <col min="5896" max="5896" width="15.7109375" style="402" customWidth="1"/>
    <col min="5897" max="5897" width="13.85546875" style="402" customWidth="1"/>
    <col min="5898" max="5898" width="14.85546875" style="402" customWidth="1"/>
    <col min="5899" max="5899" width="14.28515625" style="402" customWidth="1"/>
    <col min="5900" max="5902" width="9.140625" style="402"/>
    <col min="5903" max="5903" width="10.140625" style="402" bestFit="1" customWidth="1"/>
    <col min="5904" max="6145" width="9.140625" style="402"/>
    <col min="6146" max="6146" width="43.85546875" style="402" customWidth="1"/>
    <col min="6147" max="6147" width="14.42578125" style="402" customWidth="1"/>
    <col min="6148" max="6148" width="13.85546875" style="402" customWidth="1"/>
    <col min="6149" max="6149" width="16.42578125" style="402" customWidth="1"/>
    <col min="6150" max="6150" width="14.85546875" style="402" customWidth="1"/>
    <col min="6151" max="6151" width="12.85546875" style="402" customWidth="1"/>
    <col min="6152" max="6152" width="15.7109375" style="402" customWidth="1"/>
    <col min="6153" max="6153" width="13.85546875" style="402" customWidth="1"/>
    <col min="6154" max="6154" width="14.85546875" style="402" customWidth="1"/>
    <col min="6155" max="6155" width="14.28515625" style="402" customWidth="1"/>
    <col min="6156" max="6158" width="9.140625" style="402"/>
    <col min="6159" max="6159" width="10.140625" style="402" bestFit="1" customWidth="1"/>
    <col min="6160" max="6401" width="9.140625" style="402"/>
    <col min="6402" max="6402" width="43.85546875" style="402" customWidth="1"/>
    <col min="6403" max="6403" width="14.42578125" style="402" customWidth="1"/>
    <col min="6404" max="6404" width="13.85546875" style="402" customWidth="1"/>
    <col min="6405" max="6405" width="16.42578125" style="402" customWidth="1"/>
    <col min="6406" max="6406" width="14.85546875" style="402" customWidth="1"/>
    <col min="6407" max="6407" width="12.85546875" style="402" customWidth="1"/>
    <col min="6408" max="6408" width="15.7109375" style="402" customWidth="1"/>
    <col min="6409" max="6409" width="13.85546875" style="402" customWidth="1"/>
    <col min="6410" max="6410" width="14.85546875" style="402" customWidth="1"/>
    <col min="6411" max="6411" width="14.28515625" style="402" customWidth="1"/>
    <col min="6412" max="6414" width="9.140625" style="402"/>
    <col min="6415" max="6415" width="10.140625" style="402" bestFit="1" customWidth="1"/>
    <col min="6416" max="6657" width="9.140625" style="402"/>
    <col min="6658" max="6658" width="43.85546875" style="402" customWidth="1"/>
    <col min="6659" max="6659" width="14.42578125" style="402" customWidth="1"/>
    <col min="6660" max="6660" width="13.85546875" style="402" customWidth="1"/>
    <col min="6661" max="6661" width="16.42578125" style="402" customWidth="1"/>
    <col min="6662" max="6662" width="14.85546875" style="402" customWidth="1"/>
    <col min="6663" max="6663" width="12.85546875" style="402" customWidth="1"/>
    <col min="6664" max="6664" width="15.7109375" style="402" customWidth="1"/>
    <col min="6665" max="6665" width="13.85546875" style="402" customWidth="1"/>
    <col min="6666" max="6666" width="14.85546875" style="402" customWidth="1"/>
    <col min="6667" max="6667" width="14.28515625" style="402" customWidth="1"/>
    <col min="6668" max="6670" width="9.140625" style="402"/>
    <col min="6671" max="6671" width="10.140625" style="402" bestFit="1" customWidth="1"/>
    <col min="6672" max="6913" width="9.140625" style="402"/>
    <col min="6914" max="6914" width="43.85546875" style="402" customWidth="1"/>
    <col min="6915" max="6915" width="14.42578125" style="402" customWidth="1"/>
    <col min="6916" max="6916" width="13.85546875" style="402" customWidth="1"/>
    <col min="6917" max="6917" width="16.42578125" style="402" customWidth="1"/>
    <col min="6918" max="6918" width="14.85546875" style="402" customWidth="1"/>
    <col min="6919" max="6919" width="12.85546875" style="402" customWidth="1"/>
    <col min="6920" max="6920" width="15.7109375" style="402" customWidth="1"/>
    <col min="6921" max="6921" width="13.85546875" style="402" customWidth="1"/>
    <col min="6922" max="6922" width="14.85546875" style="402" customWidth="1"/>
    <col min="6923" max="6923" width="14.28515625" style="402" customWidth="1"/>
    <col min="6924" max="6926" width="9.140625" style="402"/>
    <col min="6927" max="6927" width="10.140625" style="402" bestFit="1" customWidth="1"/>
    <col min="6928" max="7169" width="9.140625" style="402"/>
    <col min="7170" max="7170" width="43.85546875" style="402" customWidth="1"/>
    <col min="7171" max="7171" width="14.42578125" style="402" customWidth="1"/>
    <col min="7172" max="7172" width="13.85546875" style="402" customWidth="1"/>
    <col min="7173" max="7173" width="16.42578125" style="402" customWidth="1"/>
    <col min="7174" max="7174" width="14.85546875" style="402" customWidth="1"/>
    <col min="7175" max="7175" width="12.85546875" style="402" customWidth="1"/>
    <col min="7176" max="7176" width="15.7109375" style="402" customWidth="1"/>
    <col min="7177" max="7177" width="13.85546875" style="402" customWidth="1"/>
    <col min="7178" max="7178" width="14.85546875" style="402" customWidth="1"/>
    <col min="7179" max="7179" width="14.28515625" style="402" customWidth="1"/>
    <col min="7180" max="7182" width="9.140625" style="402"/>
    <col min="7183" max="7183" width="10.140625" style="402" bestFit="1" customWidth="1"/>
    <col min="7184" max="7425" width="9.140625" style="402"/>
    <col min="7426" max="7426" width="43.85546875" style="402" customWidth="1"/>
    <col min="7427" max="7427" width="14.42578125" style="402" customWidth="1"/>
    <col min="7428" max="7428" width="13.85546875" style="402" customWidth="1"/>
    <col min="7429" max="7429" width="16.42578125" style="402" customWidth="1"/>
    <col min="7430" max="7430" width="14.85546875" style="402" customWidth="1"/>
    <col min="7431" max="7431" width="12.85546875" style="402" customWidth="1"/>
    <col min="7432" max="7432" width="15.7109375" style="402" customWidth="1"/>
    <col min="7433" max="7433" width="13.85546875" style="402" customWidth="1"/>
    <col min="7434" max="7434" width="14.85546875" style="402" customWidth="1"/>
    <col min="7435" max="7435" width="14.28515625" style="402" customWidth="1"/>
    <col min="7436" max="7438" width="9.140625" style="402"/>
    <col min="7439" max="7439" width="10.140625" style="402" bestFit="1" customWidth="1"/>
    <col min="7440" max="7681" width="9.140625" style="402"/>
    <col min="7682" max="7682" width="43.85546875" style="402" customWidth="1"/>
    <col min="7683" max="7683" width="14.42578125" style="402" customWidth="1"/>
    <col min="7684" max="7684" width="13.85546875" style="402" customWidth="1"/>
    <col min="7685" max="7685" width="16.42578125" style="402" customWidth="1"/>
    <col min="7686" max="7686" width="14.85546875" style="402" customWidth="1"/>
    <col min="7687" max="7687" width="12.85546875" style="402" customWidth="1"/>
    <col min="7688" max="7688" width="15.7109375" style="402" customWidth="1"/>
    <col min="7689" max="7689" width="13.85546875" style="402" customWidth="1"/>
    <col min="7690" max="7690" width="14.85546875" style="402" customWidth="1"/>
    <col min="7691" max="7691" width="14.28515625" style="402" customWidth="1"/>
    <col min="7692" max="7694" width="9.140625" style="402"/>
    <col min="7695" max="7695" width="10.140625" style="402" bestFit="1" customWidth="1"/>
    <col min="7696" max="7937" width="9.140625" style="402"/>
    <col min="7938" max="7938" width="43.85546875" style="402" customWidth="1"/>
    <col min="7939" max="7939" width="14.42578125" style="402" customWidth="1"/>
    <col min="7940" max="7940" width="13.85546875" style="402" customWidth="1"/>
    <col min="7941" max="7941" width="16.42578125" style="402" customWidth="1"/>
    <col min="7942" max="7942" width="14.85546875" style="402" customWidth="1"/>
    <col min="7943" max="7943" width="12.85546875" style="402" customWidth="1"/>
    <col min="7944" max="7944" width="15.7109375" style="402" customWidth="1"/>
    <col min="7945" max="7945" width="13.85546875" style="402" customWidth="1"/>
    <col min="7946" max="7946" width="14.85546875" style="402" customWidth="1"/>
    <col min="7947" max="7947" width="14.28515625" style="402" customWidth="1"/>
    <col min="7948" max="7950" width="9.140625" style="402"/>
    <col min="7951" max="7951" width="10.140625" style="402" bestFit="1" customWidth="1"/>
    <col min="7952" max="8193" width="9.140625" style="402"/>
    <col min="8194" max="8194" width="43.85546875" style="402" customWidth="1"/>
    <col min="8195" max="8195" width="14.42578125" style="402" customWidth="1"/>
    <col min="8196" max="8196" width="13.85546875" style="402" customWidth="1"/>
    <col min="8197" max="8197" width="16.42578125" style="402" customWidth="1"/>
    <col min="8198" max="8198" width="14.85546875" style="402" customWidth="1"/>
    <col min="8199" max="8199" width="12.85546875" style="402" customWidth="1"/>
    <col min="8200" max="8200" width="15.7109375" style="402" customWidth="1"/>
    <col min="8201" max="8201" width="13.85546875" style="402" customWidth="1"/>
    <col min="8202" max="8202" width="14.85546875" style="402" customWidth="1"/>
    <col min="8203" max="8203" width="14.28515625" style="402" customWidth="1"/>
    <col min="8204" max="8206" width="9.140625" style="402"/>
    <col min="8207" max="8207" width="10.140625" style="402" bestFit="1" customWidth="1"/>
    <col min="8208" max="8449" width="9.140625" style="402"/>
    <col min="8450" max="8450" width="43.85546875" style="402" customWidth="1"/>
    <col min="8451" max="8451" width="14.42578125" style="402" customWidth="1"/>
    <col min="8452" max="8452" width="13.85546875" style="402" customWidth="1"/>
    <col min="8453" max="8453" width="16.42578125" style="402" customWidth="1"/>
    <col min="8454" max="8454" width="14.85546875" style="402" customWidth="1"/>
    <col min="8455" max="8455" width="12.85546875" style="402" customWidth="1"/>
    <col min="8456" max="8456" width="15.7109375" style="402" customWidth="1"/>
    <col min="8457" max="8457" width="13.85546875" style="402" customWidth="1"/>
    <col min="8458" max="8458" width="14.85546875" style="402" customWidth="1"/>
    <col min="8459" max="8459" width="14.28515625" style="402" customWidth="1"/>
    <col min="8460" max="8462" width="9.140625" style="402"/>
    <col min="8463" max="8463" width="10.140625" style="402" bestFit="1" customWidth="1"/>
    <col min="8464" max="8705" width="9.140625" style="402"/>
    <col min="8706" max="8706" width="43.85546875" style="402" customWidth="1"/>
    <col min="8707" max="8707" width="14.42578125" style="402" customWidth="1"/>
    <col min="8708" max="8708" width="13.85546875" style="402" customWidth="1"/>
    <col min="8709" max="8709" width="16.42578125" style="402" customWidth="1"/>
    <col min="8710" max="8710" width="14.85546875" style="402" customWidth="1"/>
    <col min="8711" max="8711" width="12.85546875" style="402" customWidth="1"/>
    <col min="8712" max="8712" width="15.7109375" style="402" customWidth="1"/>
    <col min="8713" max="8713" width="13.85546875" style="402" customWidth="1"/>
    <col min="8714" max="8714" width="14.85546875" style="402" customWidth="1"/>
    <col min="8715" max="8715" width="14.28515625" style="402" customWidth="1"/>
    <col min="8716" max="8718" width="9.140625" style="402"/>
    <col min="8719" max="8719" width="10.140625" style="402" bestFit="1" customWidth="1"/>
    <col min="8720" max="8961" width="9.140625" style="402"/>
    <col min="8962" max="8962" width="43.85546875" style="402" customWidth="1"/>
    <col min="8963" max="8963" width="14.42578125" style="402" customWidth="1"/>
    <col min="8964" max="8964" width="13.85546875" style="402" customWidth="1"/>
    <col min="8965" max="8965" width="16.42578125" style="402" customWidth="1"/>
    <col min="8966" max="8966" width="14.85546875" style="402" customWidth="1"/>
    <col min="8967" max="8967" width="12.85546875" style="402" customWidth="1"/>
    <col min="8968" max="8968" width="15.7109375" style="402" customWidth="1"/>
    <col min="8969" max="8969" width="13.85546875" style="402" customWidth="1"/>
    <col min="8970" max="8970" width="14.85546875" style="402" customWidth="1"/>
    <col min="8971" max="8971" width="14.28515625" style="402" customWidth="1"/>
    <col min="8972" max="8974" width="9.140625" style="402"/>
    <col min="8975" max="8975" width="10.140625" style="402" bestFit="1" customWidth="1"/>
    <col min="8976" max="9217" width="9.140625" style="402"/>
    <col min="9218" max="9218" width="43.85546875" style="402" customWidth="1"/>
    <col min="9219" max="9219" width="14.42578125" style="402" customWidth="1"/>
    <col min="9220" max="9220" width="13.85546875" style="402" customWidth="1"/>
    <col min="9221" max="9221" width="16.42578125" style="402" customWidth="1"/>
    <col min="9222" max="9222" width="14.85546875" style="402" customWidth="1"/>
    <col min="9223" max="9223" width="12.85546875" style="402" customWidth="1"/>
    <col min="9224" max="9224" width="15.7109375" style="402" customWidth="1"/>
    <col min="9225" max="9225" width="13.85546875" style="402" customWidth="1"/>
    <col min="9226" max="9226" width="14.85546875" style="402" customWidth="1"/>
    <col min="9227" max="9227" width="14.28515625" style="402" customWidth="1"/>
    <col min="9228" max="9230" width="9.140625" style="402"/>
    <col min="9231" max="9231" width="10.140625" style="402" bestFit="1" customWidth="1"/>
    <col min="9232" max="9473" width="9.140625" style="402"/>
    <col min="9474" max="9474" width="43.85546875" style="402" customWidth="1"/>
    <col min="9475" max="9475" width="14.42578125" style="402" customWidth="1"/>
    <col min="9476" max="9476" width="13.85546875" style="402" customWidth="1"/>
    <col min="9477" max="9477" width="16.42578125" style="402" customWidth="1"/>
    <col min="9478" max="9478" width="14.85546875" style="402" customWidth="1"/>
    <col min="9479" max="9479" width="12.85546875" style="402" customWidth="1"/>
    <col min="9480" max="9480" width="15.7109375" style="402" customWidth="1"/>
    <col min="9481" max="9481" width="13.85546875" style="402" customWidth="1"/>
    <col min="9482" max="9482" width="14.85546875" style="402" customWidth="1"/>
    <col min="9483" max="9483" width="14.28515625" style="402" customWidth="1"/>
    <col min="9484" max="9486" width="9.140625" style="402"/>
    <col min="9487" max="9487" width="10.140625" style="402" bestFit="1" customWidth="1"/>
    <col min="9488" max="9729" width="9.140625" style="402"/>
    <col min="9730" max="9730" width="43.85546875" style="402" customWidth="1"/>
    <col min="9731" max="9731" width="14.42578125" style="402" customWidth="1"/>
    <col min="9732" max="9732" width="13.85546875" style="402" customWidth="1"/>
    <col min="9733" max="9733" width="16.42578125" style="402" customWidth="1"/>
    <col min="9734" max="9734" width="14.85546875" style="402" customWidth="1"/>
    <col min="9735" max="9735" width="12.85546875" style="402" customWidth="1"/>
    <col min="9736" max="9736" width="15.7109375" style="402" customWidth="1"/>
    <col min="9737" max="9737" width="13.85546875" style="402" customWidth="1"/>
    <col min="9738" max="9738" width="14.85546875" style="402" customWidth="1"/>
    <col min="9739" max="9739" width="14.28515625" style="402" customWidth="1"/>
    <col min="9740" max="9742" width="9.140625" style="402"/>
    <col min="9743" max="9743" width="10.140625" style="402" bestFit="1" customWidth="1"/>
    <col min="9744" max="9985" width="9.140625" style="402"/>
    <col min="9986" max="9986" width="43.85546875" style="402" customWidth="1"/>
    <col min="9987" max="9987" width="14.42578125" style="402" customWidth="1"/>
    <col min="9988" max="9988" width="13.85546875" style="402" customWidth="1"/>
    <col min="9989" max="9989" width="16.42578125" style="402" customWidth="1"/>
    <col min="9990" max="9990" width="14.85546875" style="402" customWidth="1"/>
    <col min="9991" max="9991" width="12.85546875" style="402" customWidth="1"/>
    <col min="9992" max="9992" width="15.7109375" style="402" customWidth="1"/>
    <col min="9993" max="9993" width="13.85546875" style="402" customWidth="1"/>
    <col min="9994" max="9994" width="14.85546875" style="402" customWidth="1"/>
    <col min="9995" max="9995" width="14.28515625" style="402" customWidth="1"/>
    <col min="9996" max="9998" width="9.140625" style="402"/>
    <col min="9999" max="9999" width="10.140625" style="402" bestFit="1" customWidth="1"/>
    <col min="10000" max="10241" width="9.140625" style="402"/>
    <col min="10242" max="10242" width="43.85546875" style="402" customWidth="1"/>
    <col min="10243" max="10243" width="14.42578125" style="402" customWidth="1"/>
    <col min="10244" max="10244" width="13.85546875" style="402" customWidth="1"/>
    <col min="10245" max="10245" width="16.42578125" style="402" customWidth="1"/>
    <col min="10246" max="10246" width="14.85546875" style="402" customWidth="1"/>
    <col min="10247" max="10247" width="12.85546875" style="402" customWidth="1"/>
    <col min="10248" max="10248" width="15.7109375" style="402" customWidth="1"/>
    <col min="10249" max="10249" width="13.85546875" style="402" customWidth="1"/>
    <col min="10250" max="10250" width="14.85546875" style="402" customWidth="1"/>
    <col min="10251" max="10251" width="14.28515625" style="402" customWidth="1"/>
    <col min="10252" max="10254" width="9.140625" style="402"/>
    <col min="10255" max="10255" width="10.140625" style="402" bestFit="1" customWidth="1"/>
    <col min="10256" max="10497" width="9.140625" style="402"/>
    <col min="10498" max="10498" width="43.85546875" style="402" customWidth="1"/>
    <col min="10499" max="10499" width="14.42578125" style="402" customWidth="1"/>
    <col min="10500" max="10500" width="13.85546875" style="402" customWidth="1"/>
    <col min="10501" max="10501" width="16.42578125" style="402" customWidth="1"/>
    <col min="10502" max="10502" width="14.85546875" style="402" customWidth="1"/>
    <col min="10503" max="10503" width="12.85546875" style="402" customWidth="1"/>
    <col min="10504" max="10504" width="15.7109375" style="402" customWidth="1"/>
    <col min="10505" max="10505" width="13.85546875" style="402" customWidth="1"/>
    <col min="10506" max="10506" width="14.85546875" style="402" customWidth="1"/>
    <col min="10507" max="10507" width="14.28515625" style="402" customWidth="1"/>
    <col min="10508" max="10510" width="9.140625" style="402"/>
    <col min="10511" max="10511" width="10.140625" style="402" bestFit="1" customWidth="1"/>
    <col min="10512" max="10753" width="9.140625" style="402"/>
    <col min="10754" max="10754" width="43.85546875" style="402" customWidth="1"/>
    <col min="10755" max="10755" width="14.42578125" style="402" customWidth="1"/>
    <col min="10756" max="10756" width="13.85546875" style="402" customWidth="1"/>
    <col min="10757" max="10757" width="16.42578125" style="402" customWidth="1"/>
    <col min="10758" max="10758" width="14.85546875" style="402" customWidth="1"/>
    <col min="10759" max="10759" width="12.85546875" style="402" customWidth="1"/>
    <col min="10760" max="10760" width="15.7109375" style="402" customWidth="1"/>
    <col min="10761" max="10761" width="13.85546875" style="402" customWidth="1"/>
    <col min="10762" max="10762" width="14.85546875" style="402" customWidth="1"/>
    <col min="10763" max="10763" width="14.28515625" style="402" customWidth="1"/>
    <col min="10764" max="10766" width="9.140625" style="402"/>
    <col min="10767" max="10767" width="10.140625" style="402" bestFit="1" customWidth="1"/>
    <col min="10768" max="11009" width="9.140625" style="402"/>
    <col min="11010" max="11010" width="43.85546875" style="402" customWidth="1"/>
    <col min="11011" max="11011" width="14.42578125" style="402" customWidth="1"/>
    <col min="11012" max="11012" width="13.85546875" style="402" customWidth="1"/>
    <col min="11013" max="11013" width="16.42578125" style="402" customWidth="1"/>
    <col min="11014" max="11014" width="14.85546875" style="402" customWidth="1"/>
    <col min="11015" max="11015" width="12.85546875" style="402" customWidth="1"/>
    <col min="11016" max="11016" width="15.7109375" style="402" customWidth="1"/>
    <col min="11017" max="11017" width="13.85546875" style="402" customWidth="1"/>
    <col min="11018" max="11018" width="14.85546875" style="402" customWidth="1"/>
    <col min="11019" max="11019" width="14.28515625" style="402" customWidth="1"/>
    <col min="11020" max="11022" width="9.140625" style="402"/>
    <col min="11023" max="11023" width="10.140625" style="402" bestFit="1" customWidth="1"/>
    <col min="11024" max="11265" width="9.140625" style="402"/>
    <col min="11266" max="11266" width="43.85546875" style="402" customWidth="1"/>
    <col min="11267" max="11267" width="14.42578125" style="402" customWidth="1"/>
    <col min="11268" max="11268" width="13.85546875" style="402" customWidth="1"/>
    <col min="11269" max="11269" width="16.42578125" style="402" customWidth="1"/>
    <col min="11270" max="11270" width="14.85546875" style="402" customWidth="1"/>
    <col min="11271" max="11271" width="12.85546875" style="402" customWidth="1"/>
    <col min="11272" max="11272" width="15.7109375" style="402" customWidth="1"/>
    <col min="11273" max="11273" width="13.85546875" style="402" customWidth="1"/>
    <col min="11274" max="11274" width="14.85546875" style="402" customWidth="1"/>
    <col min="11275" max="11275" width="14.28515625" style="402" customWidth="1"/>
    <col min="11276" max="11278" width="9.140625" style="402"/>
    <col min="11279" max="11279" width="10.140625" style="402" bestFit="1" customWidth="1"/>
    <col min="11280" max="11521" width="9.140625" style="402"/>
    <col min="11522" max="11522" width="43.85546875" style="402" customWidth="1"/>
    <col min="11523" max="11523" width="14.42578125" style="402" customWidth="1"/>
    <col min="11524" max="11524" width="13.85546875" style="402" customWidth="1"/>
    <col min="11525" max="11525" width="16.42578125" style="402" customWidth="1"/>
    <col min="11526" max="11526" width="14.85546875" style="402" customWidth="1"/>
    <col min="11527" max="11527" width="12.85546875" style="402" customWidth="1"/>
    <col min="11528" max="11528" width="15.7109375" style="402" customWidth="1"/>
    <col min="11529" max="11529" width="13.85546875" style="402" customWidth="1"/>
    <col min="11530" max="11530" width="14.85546875" style="402" customWidth="1"/>
    <col min="11531" max="11531" width="14.28515625" style="402" customWidth="1"/>
    <col min="11532" max="11534" width="9.140625" style="402"/>
    <col min="11535" max="11535" width="10.140625" style="402" bestFit="1" customWidth="1"/>
    <col min="11536" max="11777" width="9.140625" style="402"/>
    <col min="11778" max="11778" width="43.85546875" style="402" customWidth="1"/>
    <col min="11779" max="11779" width="14.42578125" style="402" customWidth="1"/>
    <col min="11780" max="11780" width="13.85546875" style="402" customWidth="1"/>
    <col min="11781" max="11781" width="16.42578125" style="402" customWidth="1"/>
    <col min="11782" max="11782" width="14.85546875" style="402" customWidth="1"/>
    <col min="11783" max="11783" width="12.85546875" style="402" customWidth="1"/>
    <col min="11784" max="11784" width="15.7109375" style="402" customWidth="1"/>
    <col min="11785" max="11785" width="13.85546875" style="402" customWidth="1"/>
    <col min="11786" max="11786" width="14.85546875" style="402" customWidth="1"/>
    <col min="11787" max="11787" width="14.28515625" style="402" customWidth="1"/>
    <col min="11788" max="11790" width="9.140625" style="402"/>
    <col min="11791" max="11791" width="10.140625" style="402" bestFit="1" customWidth="1"/>
    <col min="11792" max="12033" width="9.140625" style="402"/>
    <col min="12034" max="12034" width="43.85546875" style="402" customWidth="1"/>
    <col min="12035" max="12035" width="14.42578125" style="402" customWidth="1"/>
    <col min="12036" max="12036" width="13.85546875" style="402" customWidth="1"/>
    <col min="12037" max="12037" width="16.42578125" style="402" customWidth="1"/>
    <col min="12038" max="12038" width="14.85546875" style="402" customWidth="1"/>
    <col min="12039" max="12039" width="12.85546875" style="402" customWidth="1"/>
    <col min="12040" max="12040" width="15.7109375" style="402" customWidth="1"/>
    <col min="12041" max="12041" width="13.85546875" style="402" customWidth="1"/>
    <col min="12042" max="12042" width="14.85546875" style="402" customWidth="1"/>
    <col min="12043" max="12043" width="14.28515625" style="402" customWidth="1"/>
    <col min="12044" max="12046" width="9.140625" style="402"/>
    <col min="12047" max="12047" width="10.140625" style="402" bestFit="1" customWidth="1"/>
    <col min="12048" max="12289" width="9.140625" style="402"/>
    <col min="12290" max="12290" width="43.85546875" style="402" customWidth="1"/>
    <col min="12291" max="12291" width="14.42578125" style="402" customWidth="1"/>
    <col min="12292" max="12292" width="13.85546875" style="402" customWidth="1"/>
    <col min="12293" max="12293" width="16.42578125" style="402" customWidth="1"/>
    <col min="12294" max="12294" width="14.85546875" style="402" customWidth="1"/>
    <col min="12295" max="12295" width="12.85546875" style="402" customWidth="1"/>
    <col min="12296" max="12296" width="15.7109375" style="402" customWidth="1"/>
    <col min="12297" max="12297" width="13.85546875" style="402" customWidth="1"/>
    <col min="12298" max="12298" width="14.85546875" style="402" customWidth="1"/>
    <col min="12299" max="12299" width="14.28515625" style="402" customWidth="1"/>
    <col min="12300" max="12302" width="9.140625" style="402"/>
    <col min="12303" max="12303" width="10.140625" style="402" bestFit="1" customWidth="1"/>
    <col min="12304" max="12545" width="9.140625" style="402"/>
    <col min="12546" max="12546" width="43.85546875" style="402" customWidth="1"/>
    <col min="12547" max="12547" width="14.42578125" style="402" customWidth="1"/>
    <col min="12548" max="12548" width="13.85546875" style="402" customWidth="1"/>
    <col min="12549" max="12549" width="16.42578125" style="402" customWidth="1"/>
    <col min="12550" max="12550" width="14.85546875" style="402" customWidth="1"/>
    <col min="12551" max="12551" width="12.85546875" style="402" customWidth="1"/>
    <col min="12552" max="12552" width="15.7109375" style="402" customWidth="1"/>
    <col min="12553" max="12553" width="13.85546875" style="402" customWidth="1"/>
    <col min="12554" max="12554" width="14.85546875" style="402" customWidth="1"/>
    <col min="12555" max="12555" width="14.28515625" style="402" customWidth="1"/>
    <col min="12556" max="12558" width="9.140625" style="402"/>
    <col min="12559" max="12559" width="10.140625" style="402" bestFit="1" customWidth="1"/>
    <col min="12560" max="12801" width="9.140625" style="402"/>
    <col min="12802" max="12802" width="43.85546875" style="402" customWidth="1"/>
    <col min="12803" max="12803" width="14.42578125" style="402" customWidth="1"/>
    <col min="12804" max="12804" width="13.85546875" style="402" customWidth="1"/>
    <col min="12805" max="12805" width="16.42578125" style="402" customWidth="1"/>
    <col min="12806" max="12806" width="14.85546875" style="402" customWidth="1"/>
    <col min="12807" max="12807" width="12.85546875" style="402" customWidth="1"/>
    <col min="12808" max="12808" width="15.7109375" style="402" customWidth="1"/>
    <col min="12809" max="12809" width="13.85546875" style="402" customWidth="1"/>
    <col min="12810" max="12810" width="14.85546875" style="402" customWidth="1"/>
    <col min="12811" max="12811" width="14.28515625" style="402" customWidth="1"/>
    <col min="12812" max="12814" width="9.140625" style="402"/>
    <col min="12815" max="12815" width="10.140625" style="402" bestFit="1" customWidth="1"/>
    <col min="12816" max="13057" width="9.140625" style="402"/>
    <col min="13058" max="13058" width="43.85546875" style="402" customWidth="1"/>
    <col min="13059" max="13059" width="14.42578125" style="402" customWidth="1"/>
    <col min="13060" max="13060" width="13.85546875" style="402" customWidth="1"/>
    <col min="13061" max="13061" width="16.42578125" style="402" customWidth="1"/>
    <col min="13062" max="13062" width="14.85546875" style="402" customWidth="1"/>
    <col min="13063" max="13063" width="12.85546875" style="402" customWidth="1"/>
    <col min="13064" max="13064" width="15.7109375" style="402" customWidth="1"/>
    <col min="13065" max="13065" width="13.85546875" style="402" customWidth="1"/>
    <col min="13066" max="13066" width="14.85546875" style="402" customWidth="1"/>
    <col min="13067" max="13067" width="14.28515625" style="402" customWidth="1"/>
    <col min="13068" max="13070" width="9.140625" style="402"/>
    <col min="13071" max="13071" width="10.140625" style="402" bestFit="1" customWidth="1"/>
    <col min="13072" max="13313" width="9.140625" style="402"/>
    <col min="13314" max="13314" width="43.85546875" style="402" customWidth="1"/>
    <col min="13315" max="13315" width="14.42578125" style="402" customWidth="1"/>
    <col min="13316" max="13316" width="13.85546875" style="402" customWidth="1"/>
    <col min="13317" max="13317" width="16.42578125" style="402" customWidth="1"/>
    <col min="13318" max="13318" width="14.85546875" style="402" customWidth="1"/>
    <col min="13319" max="13319" width="12.85546875" style="402" customWidth="1"/>
    <col min="13320" max="13320" width="15.7109375" style="402" customWidth="1"/>
    <col min="13321" max="13321" width="13.85546875" style="402" customWidth="1"/>
    <col min="13322" max="13322" width="14.85546875" style="402" customWidth="1"/>
    <col min="13323" max="13323" width="14.28515625" style="402" customWidth="1"/>
    <col min="13324" max="13326" width="9.140625" style="402"/>
    <col min="13327" max="13327" width="10.140625" style="402" bestFit="1" customWidth="1"/>
    <col min="13328" max="13569" width="9.140625" style="402"/>
    <col min="13570" max="13570" width="43.85546875" style="402" customWidth="1"/>
    <col min="13571" max="13571" width="14.42578125" style="402" customWidth="1"/>
    <col min="13572" max="13572" width="13.85546875" style="402" customWidth="1"/>
    <col min="13573" max="13573" width="16.42578125" style="402" customWidth="1"/>
    <col min="13574" max="13574" width="14.85546875" style="402" customWidth="1"/>
    <col min="13575" max="13575" width="12.85546875" style="402" customWidth="1"/>
    <col min="13576" max="13576" width="15.7109375" style="402" customWidth="1"/>
    <col min="13577" max="13577" width="13.85546875" style="402" customWidth="1"/>
    <col min="13578" max="13578" width="14.85546875" style="402" customWidth="1"/>
    <col min="13579" max="13579" width="14.28515625" style="402" customWidth="1"/>
    <col min="13580" max="13582" width="9.140625" style="402"/>
    <col min="13583" max="13583" width="10.140625" style="402" bestFit="1" customWidth="1"/>
    <col min="13584" max="13825" width="9.140625" style="402"/>
    <col min="13826" max="13826" width="43.85546875" style="402" customWidth="1"/>
    <col min="13827" max="13827" width="14.42578125" style="402" customWidth="1"/>
    <col min="13828" max="13828" width="13.85546875" style="402" customWidth="1"/>
    <col min="13829" max="13829" width="16.42578125" style="402" customWidth="1"/>
    <col min="13830" max="13830" width="14.85546875" style="402" customWidth="1"/>
    <col min="13831" max="13831" width="12.85546875" style="402" customWidth="1"/>
    <col min="13832" max="13832" width="15.7109375" style="402" customWidth="1"/>
    <col min="13833" max="13833" width="13.85546875" style="402" customWidth="1"/>
    <col min="13834" max="13834" width="14.85546875" style="402" customWidth="1"/>
    <col min="13835" max="13835" width="14.28515625" style="402" customWidth="1"/>
    <col min="13836" max="13838" width="9.140625" style="402"/>
    <col min="13839" max="13839" width="10.140625" style="402" bestFit="1" customWidth="1"/>
    <col min="13840" max="14081" width="9.140625" style="402"/>
    <col min="14082" max="14082" width="43.85546875" style="402" customWidth="1"/>
    <col min="14083" max="14083" width="14.42578125" style="402" customWidth="1"/>
    <col min="14084" max="14084" width="13.85546875" style="402" customWidth="1"/>
    <col min="14085" max="14085" width="16.42578125" style="402" customWidth="1"/>
    <col min="14086" max="14086" width="14.85546875" style="402" customWidth="1"/>
    <col min="14087" max="14087" width="12.85546875" style="402" customWidth="1"/>
    <col min="14088" max="14088" width="15.7109375" style="402" customWidth="1"/>
    <col min="14089" max="14089" width="13.85546875" style="402" customWidth="1"/>
    <col min="14090" max="14090" width="14.85546875" style="402" customWidth="1"/>
    <col min="14091" max="14091" width="14.28515625" style="402" customWidth="1"/>
    <col min="14092" max="14094" width="9.140625" style="402"/>
    <col min="14095" max="14095" width="10.140625" style="402" bestFit="1" customWidth="1"/>
    <col min="14096" max="14337" width="9.140625" style="402"/>
    <col min="14338" max="14338" width="43.85546875" style="402" customWidth="1"/>
    <col min="14339" max="14339" width="14.42578125" style="402" customWidth="1"/>
    <col min="14340" max="14340" width="13.85546875" style="402" customWidth="1"/>
    <col min="14341" max="14341" width="16.42578125" style="402" customWidth="1"/>
    <col min="14342" max="14342" width="14.85546875" style="402" customWidth="1"/>
    <col min="14343" max="14343" width="12.85546875" style="402" customWidth="1"/>
    <col min="14344" max="14344" width="15.7109375" style="402" customWidth="1"/>
    <col min="14345" max="14345" width="13.85546875" style="402" customWidth="1"/>
    <col min="14346" max="14346" width="14.85546875" style="402" customWidth="1"/>
    <col min="14347" max="14347" width="14.28515625" style="402" customWidth="1"/>
    <col min="14348" max="14350" width="9.140625" style="402"/>
    <col min="14351" max="14351" width="10.140625" style="402" bestFit="1" customWidth="1"/>
    <col min="14352" max="14593" width="9.140625" style="402"/>
    <col min="14594" max="14594" width="43.85546875" style="402" customWidth="1"/>
    <col min="14595" max="14595" width="14.42578125" style="402" customWidth="1"/>
    <col min="14596" max="14596" width="13.85546875" style="402" customWidth="1"/>
    <col min="14597" max="14597" width="16.42578125" style="402" customWidth="1"/>
    <col min="14598" max="14598" width="14.85546875" style="402" customWidth="1"/>
    <col min="14599" max="14599" width="12.85546875" style="402" customWidth="1"/>
    <col min="14600" max="14600" width="15.7109375" style="402" customWidth="1"/>
    <col min="14601" max="14601" width="13.85546875" style="402" customWidth="1"/>
    <col min="14602" max="14602" width="14.85546875" style="402" customWidth="1"/>
    <col min="14603" max="14603" width="14.28515625" style="402" customWidth="1"/>
    <col min="14604" max="14606" width="9.140625" style="402"/>
    <col min="14607" max="14607" width="10.140625" style="402" bestFit="1" customWidth="1"/>
    <col min="14608" max="14849" width="9.140625" style="402"/>
    <col min="14850" max="14850" width="43.85546875" style="402" customWidth="1"/>
    <col min="14851" max="14851" width="14.42578125" style="402" customWidth="1"/>
    <col min="14852" max="14852" width="13.85546875" style="402" customWidth="1"/>
    <col min="14853" max="14853" width="16.42578125" style="402" customWidth="1"/>
    <col min="14854" max="14854" width="14.85546875" style="402" customWidth="1"/>
    <col min="14855" max="14855" width="12.85546875" style="402" customWidth="1"/>
    <col min="14856" max="14856" width="15.7109375" style="402" customWidth="1"/>
    <col min="14857" max="14857" width="13.85546875" style="402" customWidth="1"/>
    <col min="14858" max="14858" width="14.85546875" style="402" customWidth="1"/>
    <col min="14859" max="14859" width="14.28515625" style="402" customWidth="1"/>
    <col min="14860" max="14862" width="9.140625" style="402"/>
    <col min="14863" max="14863" width="10.140625" style="402" bestFit="1" customWidth="1"/>
    <col min="14864" max="15105" width="9.140625" style="402"/>
    <col min="15106" max="15106" width="43.85546875" style="402" customWidth="1"/>
    <col min="15107" max="15107" width="14.42578125" style="402" customWidth="1"/>
    <col min="15108" max="15108" width="13.85546875" style="402" customWidth="1"/>
    <col min="15109" max="15109" width="16.42578125" style="402" customWidth="1"/>
    <col min="15110" max="15110" width="14.85546875" style="402" customWidth="1"/>
    <col min="15111" max="15111" width="12.85546875" style="402" customWidth="1"/>
    <col min="15112" max="15112" width="15.7109375" style="402" customWidth="1"/>
    <col min="15113" max="15113" width="13.85546875" style="402" customWidth="1"/>
    <col min="15114" max="15114" width="14.85546875" style="402" customWidth="1"/>
    <col min="15115" max="15115" width="14.28515625" style="402" customWidth="1"/>
    <col min="15116" max="15118" width="9.140625" style="402"/>
    <col min="15119" max="15119" width="10.140625" style="402" bestFit="1" customWidth="1"/>
    <col min="15120" max="15361" width="9.140625" style="402"/>
    <col min="15362" max="15362" width="43.85546875" style="402" customWidth="1"/>
    <col min="15363" max="15363" width="14.42578125" style="402" customWidth="1"/>
    <col min="15364" max="15364" width="13.85546875" style="402" customWidth="1"/>
    <col min="15365" max="15365" width="16.42578125" style="402" customWidth="1"/>
    <col min="15366" max="15366" width="14.85546875" style="402" customWidth="1"/>
    <col min="15367" max="15367" width="12.85546875" style="402" customWidth="1"/>
    <col min="15368" max="15368" width="15.7109375" style="402" customWidth="1"/>
    <col min="15369" max="15369" width="13.85546875" style="402" customWidth="1"/>
    <col min="15370" max="15370" width="14.85546875" style="402" customWidth="1"/>
    <col min="15371" max="15371" width="14.28515625" style="402" customWidth="1"/>
    <col min="15372" max="15374" width="9.140625" style="402"/>
    <col min="15375" max="15375" width="10.140625" style="402" bestFit="1" customWidth="1"/>
    <col min="15376" max="15617" width="9.140625" style="402"/>
    <col min="15618" max="15618" width="43.85546875" style="402" customWidth="1"/>
    <col min="15619" max="15619" width="14.42578125" style="402" customWidth="1"/>
    <col min="15620" max="15620" width="13.85546875" style="402" customWidth="1"/>
    <col min="15621" max="15621" width="16.42578125" style="402" customWidth="1"/>
    <col min="15622" max="15622" width="14.85546875" style="402" customWidth="1"/>
    <col min="15623" max="15623" width="12.85546875" style="402" customWidth="1"/>
    <col min="15624" max="15624" width="15.7109375" style="402" customWidth="1"/>
    <col min="15625" max="15625" width="13.85546875" style="402" customWidth="1"/>
    <col min="15626" max="15626" width="14.85546875" style="402" customWidth="1"/>
    <col min="15627" max="15627" width="14.28515625" style="402" customWidth="1"/>
    <col min="15628" max="15630" width="9.140625" style="402"/>
    <col min="15631" max="15631" width="10.140625" style="402" bestFit="1" customWidth="1"/>
    <col min="15632" max="15873" width="9.140625" style="402"/>
    <col min="15874" max="15874" width="43.85546875" style="402" customWidth="1"/>
    <col min="15875" max="15875" width="14.42578125" style="402" customWidth="1"/>
    <col min="15876" max="15876" width="13.85546875" style="402" customWidth="1"/>
    <col min="15877" max="15877" width="16.42578125" style="402" customWidth="1"/>
    <col min="15878" max="15878" width="14.85546875" style="402" customWidth="1"/>
    <col min="15879" max="15879" width="12.85546875" style="402" customWidth="1"/>
    <col min="15880" max="15880" width="15.7109375" style="402" customWidth="1"/>
    <col min="15881" max="15881" width="13.85546875" style="402" customWidth="1"/>
    <col min="15882" max="15882" width="14.85546875" style="402" customWidth="1"/>
    <col min="15883" max="15883" width="14.28515625" style="402" customWidth="1"/>
    <col min="15884" max="15886" width="9.140625" style="402"/>
    <col min="15887" max="15887" width="10.140625" style="402" bestFit="1" customWidth="1"/>
    <col min="15888" max="16129" width="9.140625" style="402"/>
    <col min="16130" max="16130" width="43.85546875" style="402" customWidth="1"/>
    <col min="16131" max="16131" width="14.42578125" style="402" customWidth="1"/>
    <col min="16132" max="16132" width="13.85546875" style="402" customWidth="1"/>
    <col min="16133" max="16133" width="16.42578125" style="402" customWidth="1"/>
    <col min="16134" max="16134" width="14.85546875" style="402" customWidth="1"/>
    <col min="16135" max="16135" width="12.85546875" style="402" customWidth="1"/>
    <col min="16136" max="16136" width="15.7109375" style="402" customWidth="1"/>
    <col min="16137" max="16137" width="13.85546875" style="402" customWidth="1"/>
    <col min="16138" max="16138" width="14.85546875" style="402" customWidth="1"/>
    <col min="16139" max="16139" width="14.28515625" style="402" customWidth="1"/>
    <col min="16140" max="16142" width="9.140625" style="402"/>
    <col min="16143" max="16143" width="10.140625" style="402" bestFit="1" customWidth="1"/>
    <col min="16144" max="16384" width="9.140625" style="402"/>
  </cols>
  <sheetData>
    <row r="1" spans="1:14" x14ac:dyDescent="0.25">
      <c r="K1" s="467" t="s">
        <v>604</v>
      </c>
    </row>
    <row r="2" spans="1:14" x14ac:dyDescent="0.25">
      <c r="K2" s="467"/>
    </row>
    <row r="3" spans="1:14" ht="34.5" customHeight="1" x14ac:dyDescent="0.25">
      <c r="A3" s="676" t="s">
        <v>513</v>
      </c>
      <c r="B3" s="676"/>
      <c r="C3" s="676"/>
      <c r="D3" s="676"/>
      <c r="E3" s="676"/>
      <c r="F3" s="676"/>
      <c r="G3" s="676"/>
      <c r="H3" s="676"/>
      <c r="I3" s="676"/>
      <c r="J3" s="676"/>
      <c r="K3" s="676"/>
    </row>
    <row r="4" spans="1:14" ht="6.75" customHeight="1" x14ac:dyDescent="0.25">
      <c r="A4" s="677"/>
      <c r="B4" s="677"/>
      <c r="C4" s="677"/>
      <c r="D4" s="677"/>
      <c r="E4" s="677"/>
      <c r="F4" s="677"/>
      <c r="G4" s="677"/>
      <c r="H4" s="677"/>
      <c r="I4" s="677"/>
      <c r="J4" s="677"/>
      <c r="K4" s="677"/>
    </row>
    <row r="5" spans="1:14" x14ac:dyDescent="0.25">
      <c r="A5" s="678" t="s">
        <v>514</v>
      </c>
      <c r="B5" s="678" t="s">
        <v>435</v>
      </c>
      <c r="C5" s="678" t="s">
        <v>515</v>
      </c>
      <c r="D5" s="678"/>
      <c r="E5" s="678"/>
      <c r="F5" s="678" t="s">
        <v>516</v>
      </c>
      <c r="G5" s="678"/>
      <c r="H5" s="678"/>
      <c r="I5" s="678" t="s">
        <v>567</v>
      </c>
      <c r="J5" s="678"/>
      <c r="K5" s="678"/>
    </row>
    <row r="6" spans="1:14" ht="60.75" customHeight="1" x14ac:dyDescent="0.25">
      <c r="A6" s="678"/>
      <c r="B6" s="679"/>
      <c r="C6" s="468" t="s">
        <v>517</v>
      </c>
      <c r="D6" s="469" t="s">
        <v>518</v>
      </c>
      <c r="E6" s="468" t="s">
        <v>519</v>
      </c>
      <c r="F6" s="468" t="s">
        <v>520</v>
      </c>
      <c r="G6" s="469" t="s">
        <v>521</v>
      </c>
      <c r="H6" s="468" t="s">
        <v>519</v>
      </c>
      <c r="I6" s="468" t="s">
        <v>520</v>
      </c>
      <c r="J6" s="469" t="s">
        <v>521</v>
      </c>
      <c r="K6" s="468" t="s">
        <v>519</v>
      </c>
    </row>
    <row r="7" spans="1:14" s="400" customFormat="1" ht="2.25" customHeight="1" x14ac:dyDescent="0.25">
      <c r="A7" s="469">
        <v>1</v>
      </c>
      <c r="B7" s="469">
        <v>2</v>
      </c>
      <c r="C7" s="469">
        <v>3</v>
      </c>
      <c r="D7" s="469">
        <v>4</v>
      </c>
      <c r="E7" s="469">
        <v>5</v>
      </c>
      <c r="F7" s="469">
        <v>6</v>
      </c>
      <c r="G7" s="469">
        <v>7</v>
      </c>
      <c r="H7" s="469">
        <v>8</v>
      </c>
      <c r="I7" s="469">
        <v>9</v>
      </c>
      <c r="J7" s="469">
        <v>10</v>
      </c>
      <c r="K7" s="469">
        <v>11</v>
      </c>
    </row>
    <row r="8" spans="1:14" s="400" customFormat="1" ht="71.25" x14ac:dyDescent="0.25">
      <c r="A8" s="470" t="s">
        <v>448</v>
      </c>
      <c r="B8" s="471" t="s">
        <v>522</v>
      </c>
      <c r="C8" s="472" t="s">
        <v>523</v>
      </c>
      <c r="D8" s="473" t="s">
        <v>523</v>
      </c>
      <c r="E8" s="474">
        <f>E9+E19+E14+E22+E26+E30</f>
        <v>0</v>
      </c>
      <c r="F8" s="472" t="s">
        <v>523</v>
      </c>
      <c r="G8" s="473" t="s">
        <v>523</v>
      </c>
      <c r="H8" s="474">
        <f>H9+H19+H14+H22+H26+H30</f>
        <v>0</v>
      </c>
      <c r="I8" s="472" t="s">
        <v>523</v>
      </c>
      <c r="J8" s="473" t="s">
        <v>523</v>
      </c>
      <c r="K8" s="474">
        <f>K9+K14+K19+K22</f>
        <v>0</v>
      </c>
      <c r="L8" s="475"/>
      <c r="M8" s="475"/>
      <c r="N8" s="475"/>
    </row>
    <row r="9" spans="1:14" s="400" customFormat="1" ht="21.75" customHeight="1" x14ac:dyDescent="0.25">
      <c r="A9" s="476" t="s">
        <v>453</v>
      </c>
      <c r="B9" s="477" t="s">
        <v>455</v>
      </c>
      <c r="C9" s="472"/>
      <c r="D9" s="478">
        <f>D10</f>
        <v>0</v>
      </c>
      <c r="E9" s="478">
        <f>E10</f>
        <v>0</v>
      </c>
      <c r="F9" s="478"/>
      <c r="G9" s="478">
        <f>G10</f>
        <v>0</v>
      </c>
      <c r="H9" s="478">
        <f>H10</f>
        <v>0</v>
      </c>
      <c r="I9" s="478"/>
      <c r="J9" s="478">
        <f>J10</f>
        <v>0</v>
      </c>
      <c r="K9" s="478">
        <f>K10</f>
        <v>0</v>
      </c>
      <c r="L9" s="479"/>
      <c r="M9" s="475"/>
      <c r="N9" s="475"/>
    </row>
    <row r="10" spans="1:14" s="400" customFormat="1" ht="40.5" customHeight="1" x14ac:dyDescent="0.25">
      <c r="A10" s="480" t="s">
        <v>524</v>
      </c>
      <c r="B10" s="481" t="s">
        <v>457</v>
      </c>
      <c r="C10" s="680" t="e">
        <f>E10/D10*1000</f>
        <v>#DIV/0!</v>
      </c>
      <c r="D10" s="689">
        <v>0</v>
      </c>
      <c r="E10" s="686">
        <v>0</v>
      </c>
      <c r="F10" s="680">
        <v>0</v>
      </c>
      <c r="G10" s="689">
        <v>0</v>
      </c>
      <c r="H10" s="686">
        <f>F10*G10/1000</f>
        <v>0</v>
      </c>
      <c r="I10" s="680">
        <v>0</v>
      </c>
      <c r="J10" s="683">
        <v>0</v>
      </c>
      <c r="K10" s="686">
        <f>I10*J1/1000</f>
        <v>0</v>
      </c>
      <c r="L10" s="475"/>
      <c r="M10" s="475"/>
      <c r="N10" s="475"/>
    </row>
    <row r="11" spans="1:14" s="400" customFormat="1" ht="45.75" customHeight="1" x14ac:dyDescent="0.25">
      <c r="A11" s="480" t="s">
        <v>525</v>
      </c>
      <c r="B11" s="481" t="s">
        <v>459</v>
      </c>
      <c r="C11" s="681"/>
      <c r="D11" s="690"/>
      <c r="E11" s="687"/>
      <c r="F11" s="681"/>
      <c r="G11" s="690"/>
      <c r="H11" s="687"/>
      <c r="I11" s="681"/>
      <c r="J11" s="684"/>
      <c r="K11" s="687"/>
      <c r="L11" s="475"/>
      <c r="M11" s="475"/>
      <c r="N11" s="475"/>
    </row>
    <row r="12" spans="1:14" s="400" customFormat="1" ht="49.5" customHeight="1" x14ac:dyDescent="0.25">
      <c r="A12" s="480" t="s">
        <v>526</v>
      </c>
      <c r="B12" s="481" t="s">
        <v>461</v>
      </c>
      <c r="C12" s="681"/>
      <c r="D12" s="690"/>
      <c r="E12" s="687"/>
      <c r="F12" s="681"/>
      <c r="G12" s="690"/>
      <c r="H12" s="687"/>
      <c r="I12" s="681"/>
      <c r="J12" s="684"/>
      <c r="K12" s="687"/>
      <c r="L12" s="475"/>
      <c r="M12" s="475"/>
      <c r="N12" s="475"/>
    </row>
    <row r="13" spans="1:14" s="400" customFormat="1" ht="119.25" customHeight="1" x14ac:dyDescent="0.25">
      <c r="A13" s="482" t="s">
        <v>527</v>
      </c>
      <c r="B13" s="483" t="s">
        <v>463</v>
      </c>
      <c r="C13" s="682"/>
      <c r="D13" s="691"/>
      <c r="E13" s="688"/>
      <c r="F13" s="682"/>
      <c r="G13" s="691"/>
      <c r="H13" s="688"/>
      <c r="I13" s="682"/>
      <c r="J13" s="685"/>
      <c r="K13" s="688"/>
      <c r="L13" s="475"/>
      <c r="M13" s="475"/>
      <c r="N13" s="475"/>
    </row>
    <row r="14" spans="1:14" s="400" customFormat="1" ht="25.5" customHeight="1" x14ac:dyDescent="0.25">
      <c r="A14" s="470" t="s">
        <v>425</v>
      </c>
      <c r="B14" s="471" t="s">
        <v>464</v>
      </c>
      <c r="C14" s="472"/>
      <c r="D14" s="478">
        <f>D15</f>
        <v>0</v>
      </c>
      <c r="E14" s="478">
        <f>E15</f>
        <v>0</v>
      </c>
      <c r="F14" s="478"/>
      <c r="G14" s="478">
        <f>G15</f>
        <v>0</v>
      </c>
      <c r="H14" s="478">
        <f>H15</f>
        <v>0</v>
      </c>
      <c r="I14" s="478"/>
      <c r="J14" s="478">
        <f>J15</f>
        <v>0</v>
      </c>
      <c r="K14" s="478">
        <f>K15</f>
        <v>0</v>
      </c>
      <c r="L14" s="479"/>
      <c r="M14" s="475"/>
      <c r="N14" s="475"/>
    </row>
    <row r="15" spans="1:14" s="400" customFormat="1" ht="78" customHeight="1" x14ac:dyDescent="0.25">
      <c r="A15" s="484" t="s">
        <v>528</v>
      </c>
      <c r="B15" s="485" t="s">
        <v>466</v>
      </c>
      <c r="C15" s="680" t="e">
        <f>E15/D15*1000</f>
        <v>#DIV/0!</v>
      </c>
      <c r="D15" s="680">
        <v>0</v>
      </c>
      <c r="E15" s="680">
        <v>0</v>
      </c>
      <c r="F15" s="680">
        <v>0</v>
      </c>
      <c r="G15" s="680">
        <v>0</v>
      </c>
      <c r="H15" s="686">
        <f t="shared" ref="H15:H18" si="0">F15*G15/1000</f>
        <v>0</v>
      </c>
      <c r="I15" s="686">
        <v>0</v>
      </c>
      <c r="J15" s="683">
        <v>0</v>
      </c>
      <c r="K15" s="686">
        <f t="shared" ref="K15:K18" si="1">I15*J15/1000</f>
        <v>0</v>
      </c>
      <c r="L15" s="486"/>
      <c r="M15" s="475"/>
      <c r="N15" s="475"/>
    </row>
    <row r="16" spans="1:14" s="400" customFormat="1" ht="23.25" customHeight="1" x14ac:dyDescent="0.25">
      <c r="A16" s="484" t="s">
        <v>458</v>
      </c>
      <c r="B16" s="485" t="s">
        <v>468</v>
      </c>
      <c r="C16" s="681"/>
      <c r="D16" s="681"/>
      <c r="E16" s="681"/>
      <c r="F16" s="681"/>
      <c r="G16" s="681"/>
      <c r="H16" s="687">
        <f t="shared" si="0"/>
        <v>0</v>
      </c>
      <c r="I16" s="687"/>
      <c r="J16" s="684"/>
      <c r="K16" s="687">
        <f t="shared" si="1"/>
        <v>0</v>
      </c>
      <c r="L16" s="486"/>
      <c r="M16" s="475"/>
      <c r="N16" s="475"/>
    </row>
    <row r="17" spans="1:14" s="400" customFormat="1" ht="30.75" customHeight="1" x14ac:dyDescent="0.25">
      <c r="A17" s="484" t="s">
        <v>460</v>
      </c>
      <c r="B17" s="485" t="s">
        <v>470</v>
      </c>
      <c r="C17" s="681"/>
      <c r="D17" s="681"/>
      <c r="E17" s="681"/>
      <c r="F17" s="681"/>
      <c r="G17" s="681"/>
      <c r="H17" s="687">
        <f t="shared" si="0"/>
        <v>0</v>
      </c>
      <c r="I17" s="687"/>
      <c r="J17" s="684"/>
      <c r="K17" s="687">
        <f t="shared" si="1"/>
        <v>0</v>
      </c>
      <c r="L17" s="486"/>
      <c r="M17" s="475"/>
      <c r="N17" s="475"/>
    </row>
    <row r="18" spans="1:14" s="400" customFormat="1" ht="126.75" customHeight="1" x14ac:dyDescent="0.25">
      <c r="A18" s="484" t="s">
        <v>462</v>
      </c>
      <c r="B18" s="485" t="s">
        <v>463</v>
      </c>
      <c r="C18" s="682"/>
      <c r="D18" s="682"/>
      <c r="E18" s="682"/>
      <c r="F18" s="682"/>
      <c r="G18" s="682"/>
      <c r="H18" s="688">
        <f t="shared" si="0"/>
        <v>0</v>
      </c>
      <c r="I18" s="688"/>
      <c r="J18" s="685"/>
      <c r="K18" s="688">
        <f t="shared" si="1"/>
        <v>0</v>
      </c>
      <c r="L18" s="486"/>
      <c r="M18" s="475"/>
      <c r="N18" s="475"/>
    </row>
    <row r="19" spans="1:14" s="400" customFormat="1" ht="28.5" x14ac:dyDescent="0.25">
      <c r="A19" s="470" t="s">
        <v>426</v>
      </c>
      <c r="B19" s="471" t="s">
        <v>529</v>
      </c>
      <c r="C19" s="472"/>
      <c r="D19" s="478">
        <f>D20</f>
        <v>0</v>
      </c>
      <c r="E19" s="478">
        <f>E20</f>
        <v>0</v>
      </c>
      <c r="F19" s="478"/>
      <c r="G19" s="478">
        <f>G20</f>
        <v>0</v>
      </c>
      <c r="H19" s="478">
        <f>H20</f>
        <v>0</v>
      </c>
      <c r="I19" s="478"/>
      <c r="J19" s="478">
        <f>J20</f>
        <v>0</v>
      </c>
      <c r="K19" s="478">
        <f>K20</f>
        <v>0</v>
      </c>
      <c r="L19" s="479"/>
      <c r="N19" s="475"/>
    </row>
    <row r="20" spans="1:14" s="400" customFormat="1" ht="45" x14ac:dyDescent="0.25">
      <c r="A20" s="484" t="s">
        <v>465</v>
      </c>
      <c r="B20" s="485" t="s">
        <v>530</v>
      </c>
      <c r="C20" s="680" t="e">
        <f>E20/D20*1000</f>
        <v>#DIV/0!</v>
      </c>
      <c r="D20" s="680">
        <v>0</v>
      </c>
      <c r="E20" s="680">
        <v>0</v>
      </c>
      <c r="F20" s="680">
        <v>0</v>
      </c>
      <c r="G20" s="680">
        <v>0</v>
      </c>
      <c r="H20" s="686">
        <f>F20*G20/1000</f>
        <v>0</v>
      </c>
      <c r="I20" s="686">
        <v>0</v>
      </c>
      <c r="J20" s="683">
        <v>0</v>
      </c>
      <c r="K20" s="686">
        <f>I20*J20/1000</f>
        <v>0</v>
      </c>
      <c r="L20" s="486"/>
      <c r="M20" s="475"/>
      <c r="N20" s="475"/>
    </row>
    <row r="21" spans="1:14" s="400" customFormat="1" ht="75" x14ac:dyDescent="0.25">
      <c r="A21" s="484" t="s">
        <v>467</v>
      </c>
      <c r="B21" s="485" t="s">
        <v>476</v>
      </c>
      <c r="C21" s="682"/>
      <c r="D21" s="682"/>
      <c r="E21" s="682"/>
      <c r="F21" s="682"/>
      <c r="G21" s="682"/>
      <c r="H21" s="688"/>
      <c r="I21" s="688"/>
      <c r="J21" s="685"/>
      <c r="K21" s="688"/>
      <c r="L21" s="486"/>
      <c r="M21" s="475"/>
      <c r="N21" s="475"/>
    </row>
    <row r="22" spans="1:14" s="400" customFormat="1" ht="71.25" x14ac:dyDescent="0.25">
      <c r="A22" s="470" t="s">
        <v>119</v>
      </c>
      <c r="B22" s="471" t="s">
        <v>477</v>
      </c>
      <c r="C22" s="472"/>
      <c r="D22" s="478">
        <f>D23</f>
        <v>0</v>
      </c>
      <c r="E22" s="478">
        <f>E23</f>
        <v>0</v>
      </c>
      <c r="F22" s="478"/>
      <c r="G22" s="478">
        <f>G23</f>
        <v>0</v>
      </c>
      <c r="H22" s="478">
        <f>H23</f>
        <v>0</v>
      </c>
      <c r="I22" s="478"/>
      <c r="J22" s="478">
        <f>J23</f>
        <v>0</v>
      </c>
      <c r="K22" s="478">
        <f>K23</f>
        <v>0</v>
      </c>
      <c r="L22" s="479"/>
      <c r="N22" s="475"/>
    </row>
    <row r="23" spans="1:14" s="400" customFormat="1" ht="45" x14ac:dyDescent="0.25">
      <c r="A23" s="484" t="s">
        <v>473</v>
      </c>
      <c r="B23" s="485" t="s">
        <v>479</v>
      </c>
      <c r="C23" s="680" t="e">
        <f>E23/D23*1000</f>
        <v>#DIV/0!</v>
      </c>
      <c r="D23" s="680">
        <v>0</v>
      </c>
      <c r="E23" s="680">
        <v>0</v>
      </c>
      <c r="F23" s="680">
        <v>0</v>
      </c>
      <c r="G23" s="680">
        <v>0</v>
      </c>
      <c r="H23" s="686">
        <f>F23*G23/1000</f>
        <v>0</v>
      </c>
      <c r="I23" s="686">
        <v>0</v>
      </c>
      <c r="J23" s="686">
        <v>0</v>
      </c>
      <c r="K23" s="686">
        <f>I23*J23/1000</f>
        <v>0</v>
      </c>
      <c r="L23" s="486"/>
      <c r="M23" s="475"/>
      <c r="N23" s="475"/>
    </row>
    <row r="24" spans="1:14" s="400" customFormat="1" ht="30" x14ac:dyDescent="0.25">
      <c r="A24" s="484" t="s">
        <v>475</v>
      </c>
      <c r="B24" s="485" t="s">
        <v>481</v>
      </c>
      <c r="C24" s="681"/>
      <c r="D24" s="681"/>
      <c r="E24" s="681"/>
      <c r="F24" s="681"/>
      <c r="G24" s="681"/>
      <c r="H24" s="687"/>
      <c r="I24" s="687"/>
      <c r="J24" s="687"/>
      <c r="K24" s="687"/>
      <c r="L24" s="486"/>
      <c r="M24" s="475"/>
      <c r="N24" s="475"/>
    </row>
    <row r="25" spans="1:14" s="400" customFormat="1" ht="90" x14ac:dyDescent="0.25">
      <c r="A25" s="484" t="s">
        <v>531</v>
      </c>
      <c r="B25" s="485" t="s">
        <v>532</v>
      </c>
      <c r="C25" s="682"/>
      <c r="D25" s="682"/>
      <c r="E25" s="682"/>
      <c r="F25" s="682"/>
      <c r="G25" s="682"/>
      <c r="H25" s="688"/>
      <c r="I25" s="688"/>
      <c r="J25" s="688"/>
      <c r="K25" s="688"/>
      <c r="L25" s="486"/>
      <c r="M25" s="475"/>
      <c r="N25" s="475"/>
    </row>
    <row r="26" spans="1:14" s="400" customFormat="1" ht="42.75" x14ac:dyDescent="0.25">
      <c r="A26" s="470" t="s">
        <v>121</v>
      </c>
      <c r="B26" s="471" t="s">
        <v>533</v>
      </c>
      <c r="C26" s="472"/>
      <c r="D26" s="487">
        <f>D27</f>
        <v>0</v>
      </c>
      <c r="E26" s="487">
        <f>E27</f>
        <v>0</v>
      </c>
      <c r="F26" s="487"/>
      <c r="G26" s="487">
        <f>D26</f>
        <v>0</v>
      </c>
      <c r="H26" s="474">
        <f t="shared" ref="H26" si="2">F26*G26/1000</f>
        <v>0</v>
      </c>
      <c r="I26" s="478"/>
      <c r="J26" s="487">
        <f>J27</f>
        <v>0</v>
      </c>
      <c r="K26" s="487">
        <f>K27</f>
        <v>0</v>
      </c>
      <c r="L26" s="486"/>
      <c r="M26" s="475"/>
      <c r="N26" s="475"/>
    </row>
    <row r="27" spans="1:14" s="400" customFormat="1" ht="30" x14ac:dyDescent="0.25">
      <c r="A27" s="484" t="s">
        <v>478</v>
      </c>
      <c r="B27" s="485" t="s">
        <v>534</v>
      </c>
      <c r="C27" s="680" t="e">
        <f>E27/D27*1000</f>
        <v>#DIV/0!</v>
      </c>
      <c r="D27" s="680">
        <v>0</v>
      </c>
      <c r="E27" s="680">
        <v>0</v>
      </c>
      <c r="F27" s="680">
        <v>0</v>
      </c>
      <c r="G27" s="680">
        <v>0</v>
      </c>
      <c r="H27" s="686">
        <f>F27*G27/1000</f>
        <v>0</v>
      </c>
      <c r="I27" s="686">
        <v>0</v>
      </c>
      <c r="J27" s="686">
        <v>0</v>
      </c>
      <c r="K27" s="686">
        <f>I27*J27/1000</f>
        <v>0</v>
      </c>
      <c r="L27" s="486"/>
      <c r="M27" s="475"/>
      <c r="N27" s="475"/>
    </row>
    <row r="28" spans="1:14" s="400" customFormat="1" ht="30" x14ac:dyDescent="0.25">
      <c r="A28" s="484" t="s">
        <v>480</v>
      </c>
      <c r="B28" s="485" t="s">
        <v>481</v>
      </c>
      <c r="C28" s="681"/>
      <c r="D28" s="681"/>
      <c r="E28" s="681"/>
      <c r="F28" s="681"/>
      <c r="G28" s="681"/>
      <c r="H28" s="687"/>
      <c r="I28" s="687"/>
      <c r="J28" s="687"/>
      <c r="K28" s="687"/>
      <c r="L28" s="486"/>
      <c r="M28" s="475"/>
      <c r="N28" s="475"/>
    </row>
    <row r="29" spans="1:14" s="400" customFormat="1" ht="90" x14ac:dyDescent="0.25">
      <c r="A29" s="484" t="s">
        <v>482</v>
      </c>
      <c r="B29" s="485" t="s">
        <v>532</v>
      </c>
      <c r="C29" s="682"/>
      <c r="D29" s="682"/>
      <c r="E29" s="682"/>
      <c r="F29" s="682"/>
      <c r="G29" s="682"/>
      <c r="H29" s="688"/>
      <c r="I29" s="688"/>
      <c r="J29" s="688"/>
      <c r="K29" s="688"/>
      <c r="L29" s="486"/>
      <c r="M29" s="475"/>
      <c r="N29" s="475"/>
    </row>
    <row r="30" spans="1:14" s="400" customFormat="1" ht="42.75" x14ac:dyDescent="0.25">
      <c r="A30" s="470" t="s">
        <v>142</v>
      </c>
      <c r="B30" s="471" t="s">
        <v>491</v>
      </c>
      <c r="C30" s="472"/>
      <c r="D30" s="487">
        <f>D31</f>
        <v>0</v>
      </c>
      <c r="E30" s="487">
        <f>E31</f>
        <v>0</v>
      </c>
      <c r="F30" s="487"/>
      <c r="G30" s="487">
        <f>G31</f>
        <v>0</v>
      </c>
      <c r="H30" s="487">
        <f>H31</f>
        <v>0</v>
      </c>
      <c r="I30" s="488"/>
      <c r="J30" s="487">
        <f>J31</f>
        <v>0</v>
      </c>
      <c r="K30" s="487">
        <f>K31</f>
        <v>0</v>
      </c>
      <c r="L30" s="486"/>
      <c r="M30" s="475"/>
      <c r="N30" s="475"/>
    </row>
    <row r="31" spans="1:14" s="400" customFormat="1" x14ac:dyDescent="0.25">
      <c r="A31" s="484" t="s">
        <v>485</v>
      </c>
      <c r="B31" s="485" t="s">
        <v>535</v>
      </c>
      <c r="C31" s="487" t="e">
        <f>E31/D31*1000</f>
        <v>#DIV/0!</v>
      </c>
      <c r="D31" s="487">
        <v>0</v>
      </c>
      <c r="E31" s="487">
        <v>0</v>
      </c>
      <c r="F31" s="487">
        <v>0</v>
      </c>
      <c r="G31" s="487">
        <v>0</v>
      </c>
      <c r="H31" s="488">
        <f>F31*G31/1000</f>
        <v>0</v>
      </c>
      <c r="I31" s="487">
        <v>0</v>
      </c>
      <c r="J31" s="487">
        <v>0</v>
      </c>
      <c r="K31" s="488">
        <f>I31*J31/1000</f>
        <v>0</v>
      </c>
    </row>
    <row r="32" spans="1:14" s="400" customFormat="1" ht="71.25" x14ac:dyDescent="0.25">
      <c r="A32" s="470" t="s">
        <v>143</v>
      </c>
      <c r="B32" s="471" t="s">
        <v>536</v>
      </c>
      <c r="C32" s="472" t="s">
        <v>523</v>
      </c>
      <c r="D32" s="473" t="s">
        <v>523</v>
      </c>
      <c r="E32" s="474">
        <f>E33+E38+E43+E46+E50+E54</f>
        <v>0</v>
      </c>
      <c r="F32" s="472" t="s">
        <v>523</v>
      </c>
      <c r="G32" s="473" t="s">
        <v>523</v>
      </c>
      <c r="H32" s="474">
        <f>H33+H38+H43+H46+H50+H54</f>
        <v>0</v>
      </c>
      <c r="I32" s="472" t="s">
        <v>523</v>
      </c>
      <c r="J32" s="473" t="s">
        <v>523</v>
      </c>
      <c r="K32" s="474">
        <f>K33+K38+K43+K46+K50+K54</f>
        <v>0</v>
      </c>
      <c r="M32" s="454"/>
    </row>
    <row r="33" spans="1:11" s="400" customFormat="1" ht="27.75" customHeight="1" x14ac:dyDescent="0.25">
      <c r="A33" s="470" t="s">
        <v>500</v>
      </c>
      <c r="B33" s="471" t="s">
        <v>455</v>
      </c>
      <c r="C33" s="472"/>
      <c r="D33" s="478">
        <f>D34</f>
        <v>0</v>
      </c>
      <c r="E33" s="478">
        <f>E34</f>
        <v>0</v>
      </c>
      <c r="F33" s="478"/>
      <c r="G33" s="478">
        <f>G34</f>
        <v>0</v>
      </c>
      <c r="H33" s="478">
        <f>H34</f>
        <v>0</v>
      </c>
      <c r="I33" s="489"/>
      <c r="J33" s="478">
        <v>0</v>
      </c>
      <c r="K33" s="478">
        <v>0</v>
      </c>
    </row>
    <row r="34" spans="1:11" s="400" customFormat="1" ht="39" customHeight="1" x14ac:dyDescent="0.25">
      <c r="A34" s="484" t="s">
        <v>537</v>
      </c>
      <c r="B34" s="485" t="s">
        <v>457</v>
      </c>
      <c r="C34" s="680" t="e">
        <f>E34/D34*1000</f>
        <v>#DIV/0!</v>
      </c>
      <c r="D34" s="686">
        <v>0</v>
      </c>
      <c r="E34" s="686">
        <v>0</v>
      </c>
      <c r="F34" s="680">
        <v>0</v>
      </c>
      <c r="G34" s="680">
        <v>0</v>
      </c>
      <c r="H34" s="686">
        <f>F34*G34/1000</f>
        <v>0</v>
      </c>
      <c r="I34" s="692">
        <v>0</v>
      </c>
      <c r="J34" s="692">
        <v>0</v>
      </c>
      <c r="K34" s="692">
        <f>I34*J34/1000</f>
        <v>0</v>
      </c>
    </row>
    <row r="35" spans="1:11" s="400" customFormat="1" ht="31.5" customHeight="1" x14ac:dyDescent="0.25">
      <c r="A35" s="484" t="s">
        <v>538</v>
      </c>
      <c r="B35" s="485" t="s">
        <v>459</v>
      </c>
      <c r="C35" s="681"/>
      <c r="D35" s="687"/>
      <c r="E35" s="687"/>
      <c r="F35" s="681"/>
      <c r="G35" s="681"/>
      <c r="H35" s="687"/>
      <c r="I35" s="693"/>
      <c r="J35" s="693"/>
      <c r="K35" s="693"/>
    </row>
    <row r="36" spans="1:11" s="400" customFormat="1" ht="47.25" customHeight="1" x14ac:dyDescent="0.25">
      <c r="A36" s="484" t="s">
        <v>539</v>
      </c>
      <c r="B36" s="485" t="s">
        <v>461</v>
      </c>
      <c r="C36" s="681"/>
      <c r="D36" s="687"/>
      <c r="E36" s="687"/>
      <c r="F36" s="681"/>
      <c r="G36" s="681"/>
      <c r="H36" s="687"/>
      <c r="I36" s="693"/>
      <c r="J36" s="693"/>
      <c r="K36" s="693"/>
    </row>
    <row r="37" spans="1:11" s="400" customFormat="1" ht="111.75" customHeight="1" x14ac:dyDescent="0.25">
      <c r="A37" s="484" t="s">
        <v>540</v>
      </c>
      <c r="B37" s="485" t="s">
        <v>463</v>
      </c>
      <c r="C37" s="682"/>
      <c r="D37" s="688"/>
      <c r="E37" s="688"/>
      <c r="F37" s="682"/>
      <c r="G37" s="682"/>
      <c r="H37" s="688"/>
      <c r="I37" s="694"/>
      <c r="J37" s="694"/>
      <c r="K37" s="694"/>
    </row>
    <row r="38" spans="1:11" s="400" customFormat="1" ht="34.5" customHeight="1" x14ac:dyDescent="0.25">
      <c r="A38" s="470" t="s">
        <v>504</v>
      </c>
      <c r="B38" s="471" t="s">
        <v>464</v>
      </c>
      <c r="C38" s="472"/>
      <c r="D38" s="478">
        <f>D39</f>
        <v>0</v>
      </c>
      <c r="E38" s="478">
        <f>E39</f>
        <v>0</v>
      </c>
      <c r="F38" s="478"/>
      <c r="G38" s="478">
        <f>G39</f>
        <v>0</v>
      </c>
      <c r="H38" s="478">
        <f>H39</f>
        <v>0</v>
      </c>
      <c r="I38" s="489"/>
      <c r="J38" s="478">
        <v>0</v>
      </c>
      <c r="K38" s="478">
        <v>0</v>
      </c>
    </row>
    <row r="39" spans="1:11" s="400" customFormat="1" ht="88.5" customHeight="1" x14ac:dyDescent="0.25">
      <c r="A39" s="484" t="s">
        <v>541</v>
      </c>
      <c r="B39" s="485" t="s">
        <v>466</v>
      </c>
      <c r="C39" s="680" t="e">
        <f>E39/D39*1000</f>
        <v>#DIV/0!</v>
      </c>
      <c r="D39" s="695">
        <v>0</v>
      </c>
      <c r="E39" s="680">
        <v>0</v>
      </c>
      <c r="F39" s="680">
        <v>0</v>
      </c>
      <c r="G39" s="695">
        <v>0</v>
      </c>
      <c r="H39" s="686">
        <f>F39*G39/1000</f>
        <v>0</v>
      </c>
      <c r="I39" s="680">
        <v>0</v>
      </c>
      <c r="J39" s="695">
        <v>0</v>
      </c>
      <c r="K39" s="686">
        <f>I39*J39/1000</f>
        <v>0</v>
      </c>
    </row>
    <row r="40" spans="1:11" s="400" customFormat="1" ht="34.5" customHeight="1" x14ac:dyDescent="0.25">
      <c r="A40" s="484" t="s">
        <v>542</v>
      </c>
      <c r="B40" s="485" t="s">
        <v>468</v>
      </c>
      <c r="C40" s="681"/>
      <c r="D40" s="696"/>
      <c r="E40" s="681"/>
      <c r="F40" s="681"/>
      <c r="G40" s="696"/>
      <c r="H40" s="687"/>
      <c r="I40" s="681"/>
      <c r="J40" s="696"/>
      <c r="K40" s="687"/>
    </row>
    <row r="41" spans="1:11" s="400" customFormat="1" ht="34.5" customHeight="1" x14ac:dyDescent="0.25">
      <c r="A41" s="484" t="s">
        <v>543</v>
      </c>
      <c r="B41" s="485" t="s">
        <v>470</v>
      </c>
      <c r="C41" s="681"/>
      <c r="D41" s="696"/>
      <c r="E41" s="681"/>
      <c r="F41" s="681"/>
      <c r="G41" s="696"/>
      <c r="H41" s="687"/>
      <c r="I41" s="681"/>
      <c r="J41" s="696"/>
      <c r="K41" s="687"/>
    </row>
    <row r="42" spans="1:11" s="400" customFormat="1" ht="118.5" customHeight="1" x14ac:dyDescent="0.25">
      <c r="A42" s="484" t="s">
        <v>544</v>
      </c>
      <c r="B42" s="485" t="s">
        <v>463</v>
      </c>
      <c r="C42" s="682"/>
      <c r="D42" s="697"/>
      <c r="E42" s="682"/>
      <c r="F42" s="682"/>
      <c r="G42" s="697"/>
      <c r="H42" s="688"/>
      <c r="I42" s="682"/>
      <c r="J42" s="697"/>
      <c r="K42" s="688"/>
    </row>
    <row r="43" spans="1:11" s="400" customFormat="1" ht="28.5" x14ac:dyDescent="0.25">
      <c r="A43" s="470" t="s">
        <v>151</v>
      </c>
      <c r="B43" s="471" t="s">
        <v>472</v>
      </c>
      <c r="C43" s="489">
        <v>0</v>
      </c>
      <c r="D43" s="478">
        <v>0</v>
      </c>
      <c r="E43" s="478">
        <v>0</v>
      </c>
      <c r="F43" s="478"/>
      <c r="G43" s="490">
        <v>0</v>
      </c>
      <c r="H43" s="474">
        <f t="shared" ref="H43" si="3">F43*G43/1000</f>
        <v>0</v>
      </c>
      <c r="I43" s="489">
        <v>0</v>
      </c>
      <c r="J43" s="478">
        <v>0</v>
      </c>
      <c r="K43" s="478">
        <v>0</v>
      </c>
    </row>
    <row r="44" spans="1:11" s="400" customFormat="1" ht="45" x14ac:dyDescent="0.25">
      <c r="A44" s="484" t="s">
        <v>545</v>
      </c>
      <c r="B44" s="485" t="s">
        <v>530</v>
      </c>
      <c r="C44" s="491"/>
      <c r="D44" s="491"/>
      <c r="E44" s="487"/>
      <c r="F44" s="487"/>
      <c r="G44" s="491"/>
      <c r="H44" s="488"/>
      <c r="I44" s="489">
        <v>0</v>
      </c>
      <c r="J44" s="478">
        <v>0</v>
      </c>
      <c r="K44" s="478">
        <v>0</v>
      </c>
    </row>
    <row r="45" spans="1:11" s="400" customFormat="1" ht="75" x14ac:dyDescent="0.25">
      <c r="A45" s="484" t="s">
        <v>546</v>
      </c>
      <c r="B45" s="485" t="s">
        <v>547</v>
      </c>
      <c r="C45" s="491"/>
      <c r="D45" s="491"/>
      <c r="E45" s="487"/>
      <c r="F45" s="487"/>
      <c r="G45" s="491"/>
      <c r="H45" s="488"/>
      <c r="I45" s="489">
        <v>0</v>
      </c>
      <c r="J45" s="478">
        <v>0</v>
      </c>
      <c r="K45" s="478">
        <v>0</v>
      </c>
    </row>
    <row r="46" spans="1:11" s="400" customFormat="1" ht="71.25" x14ac:dyDescent="0.25">
      <c r="A46" s="470" t="s">
        <v>152</v>
      </c>
      <c r="B46" s="471" t="s">
        <v>477</v>
      </c>
      <c r="C46" s="489"/>
      <c r="D46" s="478">
        <f>D47</f>
        <v>0</v>
      </c>
      <c r="E46" s="478">
        <f>E47</f>
        <v>0</v>
      </c>
      <c r="F46" s="478"/>
      <c r="G46" s="478">
        <v>0</v>
      </c>
      <c r="H46" s="478">
        <v>0</v>
      </c>
      <c r="I46" s="489"/>
      <c r="J46" s="478">
        <v>0</v>
      </c>
      <c r="K46" s="478">
        <v>0</v>
      </c>
    </row>
    <row r="47" spans="1:11" s="400" customFormat="1" ht="60" x14ac:dyDescent="0.25">
      <c r="A47" s="470" t="s">
        <v>548</v>
      </c>
      <c r="B47" s="485" t="s">
        <v>549</v>
      </c>
      <c r="C47" s="680" t="e">
        <f>E47/D47*1000</f>
        <v>#DIV/0!</v>
      </c>
      <c r="D47" s="692">
        <v>0</v>
      </c>
      <c r="E47" s="692">
        <v>0</v>
      </c>
      <c r="F47" s="692">
        <v>0</v>
      </c>
      <c r="G47" s="692">
        <v>0</v>
      </c>
      <c r="H47" s="692">
        <f t="shared" ref="H47" si="4">F47*G47/1000</f>
        <v>0</v>
      </c>
      <c r="I47" s="692">
        <v>0</v>
      </c>
      <c r="J47" s="692">
        <v>0</v>
      </c>
      <c r="K47" s="692">
        <v>0</v>
      </c>
    </row>
    <row r="48" spans="1:11" s="400" customFormat="1" ht="30" x14ac:dyDescent="0.25">
      <c r="A48" s="470" t="s">
        <v>550</v>
      </c>
      <c r="B48" s="485" t="s">
        <v>481</v>
      </c>
      <c r="C48" s="681"/>
      <c r="D48" s="693"/>
      <c r="E48" s="693"/>
      <c r="F48" s="693"/>
      <c r="G48" s="693"/>
      <c r="H48" s="693"/>
      <c r="I48" s="693"/>
      <c r="J48" s="693"/>
      <c r="K48" s="693"/>
    </row>
    <row r="49" spans="1:15" s="400" customFormat="1" ht="90" x14ac:dyDescent="0.25">
      <c r="A49" s="470" t="s">
        <v>551</v>
      </c>
      <c r="B49" s="485" t="s">
        <v>532</v>
      </c>
      <c r="C49" s="682"/>
      <c r="D49" s="694"/>
      <c r="E49" s="694"/>
      <c r="F49" s="694"/>
      <c r="G49" s="694"/>
      <c r="H49" s="694"/>
      <c r="I49" s="694"/>
      <c r="J49" s="694"/>
      <c r="K49" s="694"/>
    </row>
    <row r="50" spans="1:15" s="400" customFormat="1" ht="42.75" x14ac:dyDescent="0.25">
      <c r="A50" s="470" t="s">
        <v>552</v>
      </c>
      <c r="B50" s="471" t="s">
        <v>533</v>
      </c>
      <c r="C50" s="489">
        <v>0</v>
      </c>
      <c r="D50" s="478">
        <v>0</v>
      </c>
      <c r="E50" s="478">
        <v>0</v>
      </c>
      <c r="F50" s="489">
        <v>0</v>
      </c>
      <c r="G50" s="478">
        <v>0</v>
      </c>
      <c r="H50" s="478">
        <v>0</v>
      </c>
      <c r="I50" s="489">
        <v>0</v>
      </c>
      <c r="J50" s="478">
        <v>0</v>
      </c>
      <c r="K50" s="478">
        <v>0</v>
      </c>
    </row>
    <row r="51" spans="1:15" s="400" customFormat="1" ht="30" x14ac:dyDescent="0.25">
      <c r="A51" s="484" t="s">
        <v>553</v>
      </c>
      <c r="B51" s="485" t="s">
        <v>534</v>
      </c>
      <c r="C51" s="692">
        <v>0</v>
      </c>
      <c r="D51" s="692">
        <v>0</v>
      </c>
      <c r="E51" s="692">
        <v>0</v>
      </c>
      <c r="F51" s="692">
        <v>0</v>
      </c>
      <c r="G51" s="692">
        <v>0</v>
      </c>
      <c r="H51" s="692">
        <v>0</v>
      </c>
      <c r="I51" s="692">
        <v>0</v>
      </c>
      <c r="J51" s="692">
        <v>0</v>
      </c>
      <c r="K51" s="692">
        <v>0</v>
      </c>
    </row>
    <row r="52" spans="1:15" s="400" customFormat="1" ht="30" x14ac:dyDescent="0.25">
      <c r="A52" s="484" t="s">
        <v>554</v>
      </c>
      <c r="B52" s="485" t="s">
        <v>481</v>
      </c>
      <c r="C52" s="693"/>
      <c r="D52" s="693"/>
      <c r="E52" s="693"/>
      <c r="F52" s="693"/>
      <c r="G52" s="693"/>
      <c r="H52" s="693"/>
      <c r="I52" s="693"/>
      <c r="J52" s="693"/>
      <c r="K52" s="693"/>
    </row>
    <row r="53" spans="1:15" s="400" customFormat="1" ht="90" x14ac:dyDescent="0.25">
      <c r="A53" s="484" t="s">
        <v>555</v>
      </c>
      <c r="B53" s="485" t="s">
        <v>556</v>
      </c>
      <c r="C53" s="694"/>
      <c r="D53" s="694"/>
      <c r="E53" s="694"/>
      <c r="F53" s="694"/>
      <c r="G53" s="694"/>
      <c r="H53" s="694"/>
      <c r="I53" s="694"/>
      <c r="J53" s="694"/>
      <c r="K53" s="694"/>
    </row>
    <row r="54" spans="1:15" s="400" customFormat="1" ht="42.75" x14ac:dyDescent="0.25">
      <c r="A54" s="470" t="s">
        <v>557</v>
      </c>
      <c r="B54" s="471" t="s">
        <v>491</v>
      </c>
      <c r="C54" s="489">
        <v>0</v>
      </c>
      <c r="D54" s="478">
        <v>0</v>
      </c>
      <c r="E54" s="478">
        <v>0</v>
      </c>
      <c r="F54" s="489">
        <v>0</v>
      </c>
      <c r="G54" s="478">
        <v>0</v>
      </c>
      <c r="H54" s="478">
        <v>0</v>
      </c>
      <c r="I54" s="489">
        <v>0</v>
      </c>
      <c r="J54" s="478">
        <v>0</v>
      </c>
      <c r="K54" s="478">
        <v>0</v>
      </c>
    </row>
    <row r="55" spans="1:15" s="400" customFormat="1" x14ac:dyDescent="0.25">
      <c r="A55" s="484" t="s">
        <v>558</v>
      </c>
      <c r="B55" s="485" t="s">
        <v>535</v>
      </c>
      <c r="C55" s="489">
        <v>0</v>
      </c>
      <c r="D55" s="478">
        <v>0</v>
      </c>
      <c r="E55" s="478">
        <v>0</v>
      </c>
      <c r="F55" s="489">
        <v>0</v>
      </c>
      <c r="G55" s="478">
        <v>0</v>
      </c>
      <c r="H55" s="478">
        <v>0</v>
      </c>
      <c r="I55" s="489">
        <v>0</v>
      </c>
      <c r="J55" s="478">
        <v>0</v>
      </c>
      <c r="K55" s="478">
        <v>0</v>
      </c>
    </row>
    <row r="56" spans="1:15" s="400" customFormat="1" ht="81" customHeight="1" x14ac:dyDescent="0.25">
      <c r="A56" s="484" t="s">
        <v>559</v>
      </c>
      <c r="B56" s="485" t="s">
        <v>560</v>
      </c>
      <c r="C56" s="472" t="s">
        <v>523</v>
      </c>
      <c r="D56" s="473" t="s">
        <v>523</v>
      </c>
      <c r="E56" s="474">
        <f>E8-E32</f>
        <v>0</v>
      </c>
      <c r="F56" s="472" t="s">
        <v>523</v>
      </c>
      <c r="G56" s="473" t="s">
        <v>523</v>
      </c>
      <c r="H56" s="474">
        <f>H8-H32</f>
        <v>0</v>
      </c>
      <c r="I56" s="472" t="s">
        <v>523</v>
      </c>
      <c r="J56" s="473" t="s">
        <v>523</v>
      </c>
      <c r="K56" s="474">
        <f>K8-K32</f>
        <v>0</v>
      </c>
    </row>
    <row r="57" spans="1:15" x14ac:dyDescent="0.25">
      <c r="O57" s="492"/>
    </row>
    <row r="58" spans="1:15" ht="40.5" customHeight="1" x14ac:dyDescent="0.25">
      <c r="C58" s="698" t="s">
        <v>506</v>
      </c>
      <c r="D58" s="698"/>
      <c r="E58" s="493">
        <f>MIN(E56,H56)</f>
        <v>0</v>
      </c>
      <c r="O58" s="492"/>
    </row>
    <row r="59" spans="1:15" ht="40.5" customHeight="1" x14ac:dyDescent="0.25">
      <c r="C59" s="698" t="s">
        <v>507</v>
      </c>
      <c r="D59" s="698"/>
      <c r="E59" s="493">
        <v>0</v>
      </c>
      <c r="O59" s="492"/>
    </row>
    <row r="60" spans="1:15" ht="40.5" customHeight="1" x14ac:dyDescent="0.25">
      <c r="C60" s="698" t="s">
        <v>508</v>
      </c>
      <c r="D60" s="698"/>
      <c r="E60" s="493">
        <f>E58-E59</f>
        <v>0</v>
      </c>
      <c r="O60" s="492"/>
    </row>
    <row r="61" spans="1:15" ht="21" customHeight="1" x14ac:dyDescent="0.25">
      <c r="C61" s="699" t="s">
        <v>509</v>
      </c>
      <c r="D61" s="700"/>
      <c r="E61" s="494">
        <v>0</v>
      </c>
      <c r="O61" s="492"/>
    </row>
    <row r="62" spans="1:15" ht="21" customHeight="1" x14ac:dyDescent="0.25">
      <c r="C62" s="699" t="s">
        <v>510</v>
      </c>
      <c r="D62" s="700"/>
      <c r="E62" s="494">
        <v>0</v>
      </c>
      <c r="O62" s="492"/>
    </row>
    <row r="63" spans="1:15" ht="39.75" customHeight="1" x14ac:dyDescent="0.25">
      <c r="C63" s="698" t="s">
        <v>511</v>
      </c>
      <c r="D63" s="698"/>
      <c r="E63" s="493">
        <f>E60*E61*E62</f>
        <v>0</v>
      </c>
      <c r="O63" s="492"/>
    </row>
    <row r="64" spans="1:15" ht="38.25" customHeight="1" x14ac:dyDescent="0.25">
      <c r="C64" s="698" t="str">
        <f>"Выпадающие доходы планируемые на период регулирования "&amp;'[9]Таб.2 Пр.5 Справочник'!B8&amp;" г."</f>
        <v>Выпадающие доходы планируемые на период регулирования 2020 г.</v>
      </c>
      <c r="D64" s="698"/>
      <c r="E64" s="493">
        <f>E63+K56</f>
        <v>0</v>
      </c>
      <c r="O64" s="492"/>
    </row>
    <row r="67" spans="1:11" ht="47.25" customHeight="1" x14ac:dyDescent="0.25">
      <c r="A67" s="701"/>
      <c r="B67" s="702"/>
      <c r="C67" s="455" t="s">
        <v>251</v>
      </c>
      <c r="D67" s="455"/>
      <c r="E67" s="455"/>
      <c r="F67" s="455"/>
      <c r="G67" s="518"/>
      <c r="H67" s="518"/>
      <c r="I67" s="518"/>
      <c r="J67" s="518"/>
      <c r="K67" s="402"/>
    </row>
    <row r="68" spans="1:11" ht="47.25" customHeight="1" x14ac:dyDescent="0.25">
      <c r="A68" s="466"/>
      <c r="B68" s="465"/>
      <c r="C68" s="455"/>
      <c r="D68" s="455"/>
      <c r="E68" s="455"/>
      <c r="F68" s="455"/>
      <c r="G68" s="520" t="s">
        <v>252</v>
      </c>
      <c r="H68" s="519"/>
      <c r="I68" s="519"/>
      <c r="J68" s="519"/>
      <c r="K68" s="402"/>
    </row>
    <row r="69" spans="1:11" x14ac:dyDescent="0.25">
      <c r="C69" s="455" t="s">
        <v>253</v>
      </c>
      <c r="D69" s="455"/>
      <c r="E69" s="455"/>
      <c r="F69" s="455"/>
      <c r="G69" s="455" t="s">
        <v>252</v>
      </c>
      <c r="H69" s="455"/>
      <c r="I69" s="455"/>
      <c r="J69" s="455"/>
      <c r="K69" s="402"/>
    </row>
    <row r="70" spans="1:11" x14ac:dyDescent="0.25">
      <c r="C70" s="402"/>
      <c r="E70" s="402"/>
      <c r="F70" s="402"/>
      <c r="H70" s="402"/>
      <c r="I70" s="402"/>
      <c r="K70" s="402"/>
    </row>
  </sheetData>
  <mergeCells count="96">
    <mergeCell ref="C61:D61"/>
    <mergeCell ref="C62:D62"/>
    <mergeCell ref="C63:D63"/>
    <mergeCell ref="C64:D64"/>
    <mergeCell ref="A67:B67"/>
    <mergeCell ref="H47:H49"/>
    <mergeCell ref="I47:I49"/>
    <mergeCell ref="J47:J49"/>
    <mergeCell ref="K47:K49"/>
    <mergeCell ref="C60:D60"/>
    <mergeCell ref="C51:C53"/>
    <mergeCell ref="D51:D53"/>
    <mergeCell ref="E51:E53"/>
    <mergeCell ref="F51:F53"/>
    <mergeCell ref="I51:I53"/>
    <mergeCell ref="J51:J53"/>
    <mergeCell ref="K51:K53"/>
    <mergeCell ref="C58:D58"/>
    <mergeCell ref="C59:D59"/>
    <mergeCell ref="G51:G53"/>
    <mergeCell ref="H51:H53"/>
    <mergeCell ref="C47:C49"/>
    <mergeCell ref="D47:D49"/>
    <mergeCell ref="E47:E49"/>
    <mergeCell ref="F47:F49"/>
    <mergeCell ref="G47:G49"/>
    <mergeCell ref="K34:K37"/>
    <mergeCell ref="C39:C42"/>
    <mergeCell ref="D39:D42"/>
    <mergeCell ref="E39:E42"/>
    <mergeCell ref="F39:F42"/>
    <mergeCell ref="G39:G42"/>
    <mergeCell ref="H39:H42"/>
    <mergeCell ref="I39:I42"/>
    <mergeCell ref="J39:J42"/>
    <mergeCell ref="K39:K42"/>
    <mergeCell ref="H34:H37"/>
    <mergeCell ref="I34:I37"/>
    <mergeCell ref="C34:C37"/>
    <mergeCell ref="D34:D37"/>
    <mergeCell ref="E34:E37"/>
    <mergeCell ref="C27:C29"/>
    <mergeCell ref="D27:D29"/>
    <mergeCell ref="E27:E29"/>
    <mergeCell ref="F27:F29"/>
    <mergeCell ref="G27:G29"/>
    <mergeCell ref="F34:F37"/>
    <mergeCell ref="G34:G37"/>
    <mergeCell ref="H23:H25"/>
    <mergeCell ref="I23:I25"/>
    <mergeCell ref="J23:J25"/>
    <mergeCell ref="J34:J37"/>
    <mergeCell ref="K23:K25"/>
    <mergeCell ref="I27:I29"/>
    <mergeCell ref="J27:J29"/>
    <mergeCell ref="K27:K29"/>
    <mergeCell ref="H27:H29"/>
    <mergeCell ref="C23:C25"/>
    <mergeCell ref="D23:D25"/>
    <mergeCell ref="E23:E25"/>
    <mergeCell ref="F23:F25"/>
    <mergeCell ref="G23:G25"/>
    <mergeCell ref="J15:J18"/>
    <mergeCell ref="K15:K18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I10:I13"/>
    <mergeCell ref="J10:J13"/>
    <mergeCell ref="K10:K13"/>
    <mergeCell ref="C15:C18"/>
    <mergeCell ref="D15:D18"/>
    <mergeCell ref="E15:E18"/>
    <mergeCell ref="F15:F18"/>
    <mergeCell ref="G15:G18"/>
    <mergeCell ref="H15:H18"/>
    <mergeCell ref="I15:I18"/>
    <mergeCell ref="C10:C13"/>
    <mergeCell ref="D10:D13"/>
    <mergeCell ref="E10:E13"/>
    <mergeCell ref="F10:F13"/>
    <mergeCell ref="G10:G13"/>
    <mergeCell ref="H10:H13"/>
    <mergeCell ref="A3:K3"/>
    <mergeCell ref="A4:K4"/>
    <mergeCell ref="A5:A6"/>
    <mergeCell ref="B5:B6"/>
    <mergeCell ref="C5:E5"/>
    <mergeCell ref="F5:H5"/>
    <mergeCell ref="I5:K5"/>
  </mergeCell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649F5-E121-4F97-861D-2449296E32B3}">
  <dimension ref="A1:B43"/>
  <sheetViews>
    <sheetView workbookViewId="0">
      <selection activeCell="D9" sqref="D9"/>
    </sheetView>
  </sheetViews>
  <sheetFormatPr defaultRowHeight="15" x14ac:dyDescent="0.25"/>
  <cols>
    <col min="1" max="1" width="44.140625" customWidth="1"/>
    <col min="2" max="2" width="46.28515625" customWidth="1"/>
  </cols>
  <sheetData>
    <row r="1" spans="1:2" x14ac:dyDescent="0.25">
      <c r="B1" s="523" t="s">
        <v>356</v>
      </c>
    </row>
    <row r="3" spans="1:2" x14ac:dyDescent="0.25">
      <c r="A3" s="559" t="s">
        <v>571</v>
      </c>
      <c r="B3" s="559"/>
    </row>
    <row r="4" spans="1:2" ht="15.75" x14ac:dyDescent="0.25">
      <c r="A4" s="525" t="s">
        <v>572</v>
      </c>
      <c r="B4" s="526"/>
    </row>
    <row r="5" spans="1:2" ht="15.75" x14ac:dyDescent="0.25">
      <c r="A5" s="525" t="s">
        <v>573</v>
      </c>
      <c r="B5" s="526"/>
    </row>
    <row r="6" spans="1:2" ht="15.75" x14ac:dyDescent="0.25">
      <c r="A6" s="527" t="s">
        <v>574</v>
      </c>
      <c r="B6" s="526"/>
    </row>
    <row r="7" spans="1:2" ht="15.75" x14ac:dyDescent="0.25">
      <c r="A7" s="525" t="s">
        <v>575</v>
      </c>
      <c r="B7" s="526"/>
    </row>
    <row r="8" spans="1:2" ht="15.75" x14ac:dyDescent="0.25">
      <c r="A8" s="525" t="s">
        <v>576</v>
      </c>
      <c r="B8" s="526"/>
    </row>
    <row r="9" spans="1:2" ht="15.75" x14ac:dyDescent="0.25">
      <c r="A9" s="525" t="s">
        <v>577</v>
      </c>
      <c r="B9" s="526"/>
    </row>
    <row r="10" spans="1:2" ht="15.75" x14ac:dyDescent="0.25">
      <c r="A10" s="525" t="s">
        <v>578</v>
      </c>
      <c r="B10" s="526"/>
    </row>
    <row r="11" spans="1:2" ht="15.75" x14ac:dyDescent="0.25">
      <c r="A11" s="525" t="s">
        <v>579</v>
      </c>
      <c r="B11" s="528"/>
    </row>
    <row r="12" spans="1:2" ht="15.75" x14ac:dyDescent="0.25">
      <c r="A12" s="525" t="s">
        <v>580</v>
      </c>
      <c r="B12" s="528"/>
    </row>
    <row r="13" spans="1:2" ht="15.75" x14ac:dyDescent="0.25">
      <c r="A13" s="525" t="s">
        <v>581</v>
      </c>
      <c r="B13" s="526"/>
    </row>
    <row r="14" spans="1:2" ht="15.75" x14ac:dyDescent="0.25">
      <c r="A14" s="525" t="s">
        <v>582</v>
      </c>
      <c r="B14" s="526"/>
    </row>
    <row r="15" spans="1:2" ht="15.75" x14ac:dyDescent="0.25">
      <c r="A15" s="525" t="s">
        <v>583</v>
      </c>
      <c r="B15" s="526"/>
    </row>
    <row r="16" spans="1:2" ht="15.75" x14ac:dyDescent="0.25">
      <c r="A16" s="525" t="s">
        <v>584</v>
      </c>
      <c r="B16" s="526"/>
    </row>
    <row r="17" spans="1:2" ht="15.75" x14ac:dyDescent="0.25">
      <c r="A17" s="525" t="s">
        <v>585</v>
      </c>
      <c r="B17" s="526"/>
    </row>
    <row r="18" spans="1:2" ht="15.75" x14ac:dyDescent="0.25">
      <c r="A18" s="525" t="s">
        <v>586</v>
      </c>
      <c r="B18" s="526"/>
    </row>
    <row r="19" spans="1:2" ht="15.75" x14ac:dyDescent="0.25">
      <c r="A19" s="525" t="s">
        <v>587</v>
      </c>
      <c r="B19" s="526"/>
    </row>
    <row r="20" spans="1:2" ht="78.75" x14ac:dyDescent="0.25">
      <c r="A20" s="525" t="s">
        <v>588</v>
      </c>
      <c r="B20" s="526"/>
    </row>
    <row r="21" spans="1:2" ht="15.75" x14ac:dyDescent="0.25">
      <c r="A21" s="525" t="s">
        <v>589</v>
      </c>
      <c r="B21" s="526"/>
    </row>
    <row r="22" spans="1:2" ht="15.75" x14ac:dyDescent="0.25">
      <c r="A22" s="525" t="s">
        <v>590</v>
      </c>
      <c r="B22" s="526"/>
    </row>
    <row r="23" spans="1:2" ht="15.75" x14ac:dyDescent="0.25">
      <c r="A23" s="558" t="s">
        <v>591</v>
      </c>
      <c r="B23" s="558"/>
    </row>
    <row r="24" spans="1:2" ht="15.75" x14ac:dyDescent="0.25">
      <c r="A24" s="525" t="s">
        <v>592</v>
      </c>
      <c r="B24" s="526"/>
    </row>
    <row r="25" spans="1:2" ht="15.75" x14ac:dyDescent="0.25">
      <c r="A25" s="525" t="s">
        <v>593</v>
      </c>
      <c r="B25" s="526"/>
    </row>
    <row r="26" spans="1:2" ht="15.75" x14ac:dyDescent="0.25">
      <c r="A26" s="558" t="s">
        <v>594</v>
      </c>
      <c r="B26" s="558"/>
    </row>
    <row r="27" spans="1:2" ht="15.75" x14ac:dyDescent="0.25">
      <c r="A27" s="525" t="s">
        <v>592</v>
      </c>
      <c r="B27" s="526"/>
    </row>
    <row r="28" spans="1:2" ht="15.75" x14ac:dyDescent="0.25">
      <c r="A28" s="525" t="s">
        <v>593</v>
      </c>
      <c r="B28" s="526"/>
    </row>
    <row r="29" spans="1:2" ht="15.75" x14ac:dyDescent="0.25">
      <c r="A29" s="525" t="s">
        <v>595</v>
      </c>
      <c r="B29" s="526"/>
    </row>
    <row r="30" spans="1:2" ht="15.75" x14ac:dyDescent="0.25">
      <c r="A30" s="525" t="s">
        <v>589</v>
      </c>
      <c r="B30" s="526"/>
    </row>
    <row r="31" spans="1:2" ht="15.75" x14ac:dyDescent="0.25">
      <c r="A31" s="558" t="s">
        <v>596</v>
      </c>
      <c r="B31" s="558"/>
    </row>
    <row r="32" spans="1:2" ht="15.75" x14ac:dyDescent="0.25">
      <c r="A32" s="525" t="s">
        <v>592</v>
      </c>
      <c r="B32" s="526"/>
    </row>
    <row r="33" spans="1:2" ht="15.75" x14ac:dyDescent="0.25">
      <c r="A33" s="525" t="s">
        <v>593</v>
      </c>
      <c r="B33" s="526"/>
    </row>
    <row r="34" spans="1:2" ht="15.75" x14ac:dyDescent="0.25">
      <c r="A34" s="525" t="s">
        <v>595</v>
      </c>
      <c r="B34" s="526"/>
    </row>
    <row r="35" spans="1:2" ht="15.75" x14ac:dyDescent="0.25">
      <c r="A35" s="525" t="s">
        <v>589</v>
      </c>
      <c r="B35" s="526"/>
    </row>
    <row r="36" spans="1:2" ht="15.75" customHeight="1" x14ac:dyDescent="0.25">
      <c r="A36" s="558" t="s">
        <v>597</v>
      </c>
      <c r="B36" s="558"/>
    </row>
    <row r="37" spans="1:2" ht="15.75" x14ac:dyDescent="0.25">
      <c r="A37" s="558" t="s">
        <v>598</v>
      </c>
      <c r="B37" s="558"/>
    </row>
    <row r="38" spans="1:2" ht="15.75" x14ac:dyDescent="0.25">
      <c r="A38" s="525" t="s">
        <v>599</v>
      </c>
      <c r="B38" s="526"/>
    </row>
    <row r="39" spans="1:2" ht="15.75" x14ac:dyDescent="0.25">
      <c r="A39" s="525" t="s">
        <v>600</v>
      </c>
      <c r="B39" s="526"/>
    </row>
    <row r="40" spans="1:2" ht="15.75" x14ac:dyDescent="0.25">
      <c r="A40" s="525" t="s">
        <v>601</v>
      </c>
      <c r="B40" s="526"/>
    </row>
    <row r="41" spans="1:2" ht="15.75" x14ac:dyDescent="0.25">
      <c r="A41" s="558" t="s">
        <v>602</v>
      </c>
      <c r="B41" s="558"/>
    </row>
    <row r="42" spans="1:2" ht="15.75" x14ac:dyDescent="0.25">
      <c r="A42" s="525" t="s">
        <v>603</v>
      </c>
      <c r="B42" s="526"/>
    </row>
    <row r="43" spans="1:2" ht="15.75" x14ac:dyDescent="0.25">
      <c r="A43" s="525" t="s">
        <v>601</v>
      </c>
      <c r="B43" s="526"/>
    </row>
  </sheetData>
  <mergeCells count="7">
    <mergeCell ref="A37:B37"/>
    <mergeCell ref="A41:B41"/>
    <mergeCell ref="A3:B3"/>
    <mergeCell ref="A23:B23"/>
    <mergeCell ref="A26:B26"/>
    <mergeCell ref="A31:B31"/>
    <mergeCell ref="A36:B36"/>
  </mergeCells>
  <pageMargins left="0.70866141732283472" right="0.31496062992125984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4"/>
  <sheetViews>
    <sheetView view="pageBreakPreview" zoomScale="78" zoomScaleNormal="100" zoomScaleSheetLayoutView="78" workbookViewId="0">
      <pane xSplit="2" ySplit="8" topLeftCell="C69" activePane="bottomRight" state="frozen"/>
      <selection pane="topRight" activeCell="C1" sqref="C1"/>
      <selection pane="bottomLeft" activeCell="A9" sqref="A9"/>
      <selection pane="bottomRight" activeCell="Q1" sqref="Q1"/>
    </sheetView>
  </sheetViews>
  <sheetFormatPr defaultColWidth="8.85546875" defaultRowHeight="15.75" outlineLevelRow="1" outlineLevelCol="1" x14ac:dyDescent="0.25"/>
  <cols>
    <col min="1" max="1" width="7" style="1" bestFit="1" customWidth="1"/>
    <col min="2" max="2" width="44.140625" style="1" customWidth="1"/>
    <col min="3" max="3" width="12.5703125" style="20" customWidth="1"/>
    <col min="4" max="4" width="13.140625" style="1" customWidth="1"/>
    <col min="5" max="5" width="12.42578125" style="1" customWidth="1"/>
    <col min="6" max="6" width="16" style="1" hidden="1" customWidth="1" outlineLevel="1"/>
    <col min="7" max="7" width="12.28515625" style="21" hidden="1" customWidth="1" outlineLevel="1"/>
    <col min="8" max="8" width="13" style="22" customWidth="1" collapsed="1"/>
    <col min="9" max="10" width="14" style="1" customWidth="1"/>
    <col min="11" max="11" width="16" style="1" hidden="1" customWidth="1" outlineLevel="1"/>
    <col min="12" max="12" width="70.5703125" style="1" hidden="1" customWidth="1" outlineLevel="1"/>
    <col min="13" max="13" width="14.7109375" style="22" customWidth="1" collapsed="1"/>
    <col min="14" max="14" width="16" style="24" customWidth="1"/>
    <col min="15" max="15" width="14.5703125" style="1" customWidth="1"/>
    <col min="16" max="17" width="14.5703125" style="1" customWidth="1" outlineLevel="1"/>
    <col min="18" max="16384" width="8.85546875" style="1"/>
  </cols>
  <sheetData>
    <row r="1" spans="1:17" x14ac:dyDescent="0.25">
      <c r="C1" s="1"/>
      <c r="G1" s="1"/>
      <c r="H1" s="1"/>
      <c r="M1" s="1"/>
      <c r="N1" s="1"/>
      <c r="Q1" s="2" t="s">
        <v>357</v>
      </c>
    </row>
    <row r="2" spans="1:17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2"/>
    </row>
    <row r="3" spans="1:17" ht="21" thickBot="1" x14ac:dyDescent="0.3">
      <c r="A3" s="571" t="s">
        <v>427</v>
      </c>
      <c r="B3" s="571"/>
      <c r="C3" s="571"/>
      <c r="D3" s="571"/>
      <c r="E3" s="571"/>
      <c r="F3" s="571"/>
      <c r="G3" s="571"/>
      <c r="H3" s="571"/>
      <c r="I3" s="571"/>
      <c r="J3" s="571"/>
      <c r="K3" s="571"/>
      <c r="L3" s="571"/>
      <c r="M3" s="571"/>
      <c r="N3" s="571"/>
      <c r="O3" s="571"/>
      <c r="P3" s="571"/>
      <c r="Q3" s="571"/>
    </row>
    <row r="4" spans="1:17" x14ac:dyDescent="0.25">
      <c r="A4" s="572" t="s">
        <v>0</v>
      </c>
      <c r="B4" s="574" t="s">
        <v>1</v>
      </c>
      <c r="C4" s="576" t="s">
        <v>2</v>
      </c>
      <c r="D4" s="572" t="s">
        <v>133</v>
      </c>
      <c r="E4" s="578"/>
      <c r="F4" s="578"/>
      <c r="G4" s="578"/>
      <c r="H4" s="579"/>
      <c r="I4" s="197" t="s">
        <v>134</v>
      </c>
      <c r="J4" s="580" t="s">
        <v>135</v>
      </c>
      <c r="K4" s="581"/>
      <c r="L4" s="581"/>
      <c r="M4" s="581"/>
      <c r="N4" s="582"/>
      <c r="O4" s="4" t="s">
        <v>136</v>
      </c>
      <c r="P4" s="4" t="s">
        <v>137</v>
      </c>
      <c r="Q4" s="4" t="s">
        <v>153</v>
      </c>
    </row>
    <row r="5" spans="1:17" ht="31.5" hidden="1" outlineLevel="1" x14ac:dyDescent="0.25">
      <c r="A5" s="573"/>
      <c r="B5" s="575"/>
      <c r="C5" s="577"/>
      <c r="D5" s="583" t="s">
        <v>3</v>
      </c>
      <c r="E5" s="584"/>
      <c r="F5" s="584"/>
      <c r="G5" s="584"/>
      <c r="H5" s="575"/>
      <c r="I5" s="198" t="s">
        <v>3</v>
      </c>
      <c r="J5" s="583" t="s">
        <v>4</v>
      </c>
      <c r="K5" s="585" t="s">
        <v>5</v>
      </c>
      <c r="L5" s="585"/>
      <c r="M5" s="585"/>
      <c r="N5" s="586"/>
      <c r="O5" s="5" t="s">
        <v>5</v>
      </c>
      <c r="P5" s="5" t="str">
        <f>O5</f>
        <v>Предложение РЭК</v>
      </c>
      <c r="Q5" s="5" t="str">
        <f>O5</f>
        <v>Предложение РЭК</v>
      </c>
    </row>
    <row r="6" spans="1:17" ht="78.75" collapsed="1" x14ac:dyDescent="0.25">
      <c r="A6" s="573"/>
      <c r="B6" s="575"/>
      <c r="C6" s="577"/>
      <c r="D6" s="350" t="s">
        <v>3</v>
      </c>
      <c r="E6" s="6" t="s">
        <v>6</v>
      </c>
      <c r="F6" s="7" t="s">
        <v>7</v>
      </c>
      <c r="G6" s="7" t="s">
        <v>8</v>
      </c>
      <c r="H6" s="195" t="s">
        <v>9</v>
      </c>
      <c r="I6" s="351" t="s">
        <v>3</v>
      </c>
      <c r="J6" s="583"/>
      <c r="K6" s="8" t="s">
        <v>10</v>
      </c>
      <c r="L6" s="8" t="str">
        <f>G6</f>
        <v>Комментарии, примечания и выводы экспертов</v>
      </c>
      <c r="M6" s="6" t="s">
        <v>9</v>
      </c>
      <c r="N6" s="9" t="s">
        <v>11</v>
      </c>
      <c r="O6" s="5" t="s">
        <v>12</v>
      </c>
      <c r="P6" s="5" t="s">
        <v>12</v>
      </c>
      <c r="Q6" s="5" t="s">
        <v>12</v>
      </c>
    </row>
    <row r="7" spans="1:17" s="15" customFormat="1" ht="16.5" thickBot="1" x14ac:dyDescent="0.3">
      <c r="A7" s="10">
        <v>1</v>
      </c>
      <c r="B7" s="196">
        <f>A7+1</f>
        <v>2</v>
      </c>
      <c r="C7" s="227">
        <f t="shared" ref="C7:Q7" si="0">B7+1</f>
        <v>3</v>
      </c>
      <c r="D7" s="10">
        <f>C7+1</f>
        <v>4</v>
      </c>
      <c r="E7" s="11">
        <f t="shared" si="0"/>
        <v>5</v>
      </c>
      <c r="F7" s="11">
        <f t="shared" si="0"/>
        <v>6</v>
      </c>
      <c r="G7" s="12">
        <f t="shared" si="0"/>
        <v>7</v>
      </c>
      <c r="H7" s="196">
        <v>6</v>
      </c>
      <c r="I7" s="199">
        <f>H7+1</f>
        <v>7</v>
      </c>
      <c r="J7" s="10">
        <f t="shared" si="0"/>
        <v>8</v>
      </c>
      <c r="K7" s="11">
        <f t="shared" si="0"/>
        <v>9</v>
      </c>
      <c r="L7" s="11">
        <f t="shared" si="0"/>
        <v>10</v>
      </c>
      <c r="M7" s="11">
        <v>9</v>
      </c>
      <c r="N7" s="14">
        <f t="shared" si="0"/>
        <v>10</v>
      </c>
      <c r="O7" s="13">
        <f t="shared" si="0"/>
        <v>11</v>
      </c>
      <c r="P7" s="13">
        <f t="shared" si="0"/>
        <v>12</v>
      </c>
      <c r="Q7" s="13">
        <f t="shared" si="0"/>
        <v>13</v>
      </c>
    </row>
    <row r="8" spans="1:17" ht="16.5" thickBot="1" x14ac:dyDescent="0.3">
      <c r="A8" s="587" t="s">
        <v>13</v>
      </c>
      <c r="B8" s="588"/>
      <c r="C8" s="588"/>
      <c r="D8" s="588"/>
      <c r="E8" s="588"/>
      <c r="F8" s="588"/>
      <c r="G8" s="588"/>
      <c r="H8" s="588"/>
      <c r="I8" s="588"/>
      <c r="J8" s="588"/>
      <c r="K8" s="588"/>
      <c r="L8" s="588"/>
      <c r="M8" s="588"/>
      <c r="N8" s="588"/>
      <c r="O8" s="588"/>
      <c r="P8" s="588"/>
      <c r="Q8" s="589"/>
    </row>
    <row r="9" spans="1:17" x14ac:dyDescent="0.25">
      <c r="A9" s="248">
        <v>1</v>
      </c>
      <c r="B9" s="249" t="s">
        <v>14</v>
      </c>
      <c r="C9" s="229" t="s">
        <v>15</v>
      </c>
      <c r="D9" s="111"/>
      <c r="E9" s="112"/>
      <c r="F9" s="112"/>
      <c r="G9" s="113"/>
      <c r="H9" s="200">
        <f>IFERROR(E9-D9,0)</f>
        <v>0</v>
      </c>
      <c r="I9" s="203"/>
      <c r="J9" s="183"/>
      <c r="K9" s="184"/>
      <c r="L9" s="184"/>
      <c r="M9" s="185">
        <f>IFERROR(J9-I9,0)</f>
        <v>0</v>
      </c>
      <c r="N9" s="186">
        <f>IFERROR(J9/I9-1,0)</f>
        <v>0</v>
      </c>
      <c r="O9" s="190">
        <f>IFERROR(J9,0)</f>
        <v>0</v>
      </c>
      <c r="P9" s="191">
        <f>IFERROR(O9,0)</f>
        <v>0</v>
      </c>
      <c r="Q9" s="191">
        <f>IFERROR(P9,0)</f>
        <v>0</v>
      </c>
    </row>
    <row r="10" spans="1:17" ht="31.5" x14ac:dyDescent="0.25">
      <c r="A10" s="57">
        <v>2</v>
      </c>
      <c r="B10" s="250" t="s">
        <v>16</v>
      </c>
      <c r="C10" s="230" t="s">
        <v>15</v>
      </c>
      <c r="D10" s="60"/>
      <c r="E10" s="61"/>
      <c r="F10" s="61"/>
      <c r="G10" s="62"/>
      <c r="H10" s="201">
        <f t="shared" ref="H10:H14" si="1">IFERROR(E10-D10,0)</f>
        <v>0</v>
      </c>
      <c r="I10" s="204"/>
      <c r="J10" s="60"/>
      <c r="K10" s="61"/>
      <c r="L10" s="61"/>
      <c r="M10" s="58">
        <f t="shared" ref="M10:M75" si="2">IFERROR(J10-I10,0)</f>
        <v>0</v>
      </c>
      <c r="N10" s="59">
        <f t="shared" ref="N10:N14" si="3">IFERROR(J10/I10-1,0)</f>
        <v>0</v>
      </c>
      <c r="O10" s="192">
        <f t="shared" ref="O10:O14" si="4">IFERROR(J10,0)</f>
        <v>0</v>
      </c>
      <c r="P10" s="25">
        <f t="shared" ref="P10:Q14" si="5">IFERROR(O10,0)</f>
        <v>0</v>
      </c>
      <c r="Q10" s="25">
        <f t="shared" si="5"/>
        <v>0</v>
      </c>
    </row>
    <row r="11" spans="1:17" x14ac:dyDescent="0.25">
      <c r="A11" s="57">
        <v>3</v>
      </c>
      <c r="B11" s="250" t="s">
        <v>17</v>
      </c>
      <c r="C11" s="230" t="s">
        <v>18</v>
      </c>
      <c r="D11" s="63"/>
      <c r="E11" s="64"/>
      <c r="F11" s="64"/>
      <c r="G11" s="65"/>
      <c r="H11" s="201">
        <f t="shared" si="1"/>
        <v>0</v>
      </c>
      <c r="I11" s="205"/>
      <c r="J11" s="187"/>
      <c r="K11" s="16"/>
      <c r="L11" s="16"/>
      <c r="M11" s="58">
        <f t="shared" si="2"/>
        <v>0</v>
      </c>
      <c r="N11" s="59">
        <f t="shared" si="3"/>
        <v>0</v>
      </c>
      <c r="O11" s="192">
        <f t="shared" si="4"/>
        <v>0</v>
      </c>
      <c r="P11" s="25">
        <f t="shared" si="5"/>
        <v>0</v>
      </c>
      <c r="Q11" s="25">
        <f t="shared" si="5"/>
        <v>0</v>
      </c>
    </row>
    <row r="12" spans="1:17" x14ac:dyDescent="0.25">
      <c r="A12" s="57">
        <v>4</v>
      </c>
      <c r="B12" s="250" t="s">
        <v>19</v>
      </c>
      <c r="C12" s="230" t="s">
        <v>15</v>
      </c>
      <c r="D12" s="66"/>
      <c r="E12" s="67"/>
      <c r="F12" s="67"/>
      <c r="G12" s="68"/>
      <c r="H12" s="201">
        <f t="shared" si="1"/>
        <v>0</v>
      </c>
      <c r="I12" s="206"/>
      <c r="J12" s="188"/>
      <c r="K12" s="69"/>
      <c r="L12" s="69"/>
      <c r="M12" s="70">
        <f t="shared" si="2"/>
        <v>0</v>
      </c>
      <c r="N12" s="59">
        <f t="shared" si="3"/>
        <v>0</v>
      </c>
      <c r="O12" s="193">
        <f t="shared" si="4"/>
        <v>0</v>
      </c>
      <c r="P12" s="71">
        <f t="shared" si="5"/>
        <v>0</v>
      </c>
      <c r="Q12" s="71">
        <f t="shared" si="5"/>
        <v>0</v>
      </c>
    </row>
    <row r="13" spans="1:17" ht="31.5" x14ac:dyDescent="0.25">
      <c r="A13" s="57">
        <v>5</v>
      </c>
      <c r="B13" s="250" t="s">
        <v>20</v>
      </c>
      <c r="C13" s="230"/>
      <c r="D13" s="63"/>
      <c r="E13" s="64"/>
      <c r="F13" s="64"/>
      <c r="G13" s="65"/>
      <c r="H13" s="201">
        <f t="shared" si="1"/>
        <v>0</v>
      </c>
      <c r="I13" s="207"/>
      <c r="J13" s="63"/>
      <c r="K13" s="64"/>
      <c r="L13" s="64"/>
      <c r="M13" s="58">
        <f t="shared" si="2"/>
        <v>0</v>
      </c>
      <c r="N13" s="59">
        <f t="shared" si="3"/>
        <v>0</v>
      </c>
      <c r="O13" s="192">
        <f t="shared" si="4"/>
        <v>0</v>
      </c>
      <c r="P13" s="25">
        <f t="shared" si="5"/>
        <v>0</v>
      </c>
      <c r="Q13" s="25">
        <f t="shared" si="5"/>
        <v>0</v>
      </c>
    </row>
    <row r="14" spans="1:17" ht="16.5" thickBot="1" x14ac:dyDescent="0.3">
      <c r="A14" s="72">
        <v>6</v>
      </c>
      <c r="B14" s="251" t="s">
        <v>21</v>
      </c>
      <c r="C14" s="231"/>
      <c r="D14" s="114"/>
      <c r="E14" s="73"/>
      <c r="F14" s="73"/>
      <c r="G14" s="74"/>
      <c r="H14" s="202">
        <f t="shared" si="1"/>
        <v>0</v>
      </c>
      <c r="I14" s="208"/>
      <c r="J14" s="189"/>
      <c r="K14" s="73"/>
      <c r="L14" s="73"/>
      <c r="M14" s="75">
        <f t="shared" si="2"/>
        <v>0</v>
      </c>
      <c r="N14" s="76">
        <f t="shared" si="3"/>
        <v>0</v>
      </c>
      <c r="O14" s="194">
        <f t="shared" si="4"/>
        <v>0</v>
      </c>
      <c r="P14" s="77">
        <f t="shared" si="5"/>
        <v>0</v>
      </c>
      <c r="Q14" s="77">
        <f t="shared" si="5"/>
        <v>0</v>
      </c>
    </row>
    <row r="15" spans="1:17" ht="16.5" thickBot="1" x14ac:dyDescent="0.3">
      <c r="A15" s="590" t="s">
        <v>22</v>
      </c>
      <c r="B15" s="591"/>
      <c r="C15" s="588"/>
      <c r="D15" s="588"/>
      <c r="E15" s="588"/>
      <c r="F15" s="588"/>
      <c r="G15" s="588"/>
      <c r="H15" s="588"/>
      <c r="I15" s="588"/>
      <c r="J15" s="588"/>
      <c r="K15" s="588"/>
      <c r="L15" s="588"/>
      <c r="M15" s="588"/>
      <c r="N15" s="588"/>
      <c r="O15" s="588"/>
      <c r="P15" s="588"/>
      <c r="Q15" s="589"/>
    </row>
    <row r="16" spans="1:17" x14ac:dyDescent="0.25">
      <c r="A16" s="57" t="s">
        <v>23</v>
      </c>
      <c r="B16" s="228" t="s">
        <v>24</v>
      </c>
      <c r="C16" s="229" t="s">
        <v>25</v>
      </c>
      <c r="D16" s="164">
        <f>D17+D18</f>
        <v>0</v>
      </c>
      <c r="E16" s="165">
        <f t="shared" ref="E16:K16" si="6">E17+E18</f>
        <v>0</v>
      </c>
      <c r="F16" s="165">
        <f t="shared" si="6"/>
        <v>0</v>
      </c>
      <c r="G16" s="166"/>
      <c r="H16" s="209">
        <f t="shared" ref="H16:H39" si="7">IFERROR(E16-D16,0)</f>
        <v>0</v>
      </c>
      <c r="I16" s="214">
        <f t="shared" si="6"/>
        <v>0</v>
      </c>
      <c r="J16" s="167">
        <f t="shared" si="6"/>
        <v>0</v>
      </c>
      <c r="K16" s="165">
        <f t="shared" si="6"/>
        <v>0</v>
      </c>
      <c r="L16" s="168"/>
      <c r="M16" s="165">
        <f t="shared" si="2"/>
        <v>0</v>
      </c>
      <c r="N16" s="169">
        <f t="shared" ref="N16:N75" si="8">IFERROR(J16/I16-1,0)</f>
        <v>0</v>
      </c>
      <c r="O16" s="170">
        <f t="shared" ref="O16:Q16" si="9">O17+O18</f>
        <v>0</v>
      </c>
      <c r="P16" s="170">
        <f t="shared" si="9"/>
        <v>0</v>
      </c>
      <c r="Q16" s="170">
        <f t="shared" si="9"/>
        <v>0</v>
      </c>
    </row>
    <row r="17" spans="1:17" ht="31.5" x14ac:dyDescent="0.25">
      <c r="A17" s="78" t="s">
        <v>26</v>
      </c>
      <c r="B17" s="232" t="s">
        <v>27</v>
      </c>
      <c r="C17" s="236" t="s">
        <v>25</v>
      </c>
      <c r="D17" s="30"/>
      <c r="E17" s="26"/>
      <c r="F17" s="27">
        <f>E17</f>
        <v>0</v>
      </c>
      <c r="G17" s="39"/>
      <c r="H17" s="210">
        <f t="shared" si="7"/>
        <v>0</v>
      </c>
      <c r="I17" s="215"/>
      <c r="J17" s="28"/>
      <c r="K17" s="27"/>
      <c r="L17" s="26"/>
      <c r="M17" s="40">
        <f t="shared" si="2"/>
        <v>0</v>
      </c>
      <c r="N17" s="79">
        <f t="shared" si="8"/>
        <v>0</v>
      </c>
      <c r="O17" s="36">
        <f>J17*$O$14</f>
        <v>0</v>
      </c>
      <c r="P17" s="36">
        <f>O17*$P$14</f>
        <v>0</v>
      </c>
      <c r="Q17" s="36">
        <f>P17*$Q$14</f>
        <v>0</v>
      </c>
    </row>
    <row r="18" spans="1:17" ht="63" x14ac:dyDescent="0.25">
      <c r="A18" s="78" t="s">
        <v>28</v>
      </c>
      <c r="B18" s="232" t="s">
        <v>29</v>
      </c>
      <c r="C18" s="236" t="s">
        <v>25</v>
      </c>
      <c r="D18" s="30"/>
      <c r="E18" s="26"/>
      <c r="F18" s="27">
        <f t="shared" ref="F18:F20" si="10">E18</f>
        <v>0</v>
      </c>
      <c r="G18" s="39"/>
      <c r="H18" s="210">
        <f t="shared" si="7"/>
        <v>0</v>
      </c>
      <c r="I18" s="215"/>
      <c r="J18" s="28"/>
      <c r="K18" s="27"/>
      <c r="L18" s="26"/>
      <c r="M18" s="40">
        <f t="shared" si="2"/>
        <v>0</v>
      </c>
      <c r="N18" s="79">
        <f t="shared" si="8"/>
        <v>0</v>
      </c>
      <c r="O18" s="36">
        <f>J18*$O$14</f>
        <v>0</v>
      </c>
      <c r="P18" s="36">
        <f t="shared" ref="P18:P20" si="11">O18*$P$14</f>
        <v>0</v>
      </c>
      <c r="Q18" s="36">
        <f t="shared" ref="Q18:Q20" si="12">P18*$Q$14</f>
        <v>0</v>
      </c>
    </row>
    <row r="19" spans="1:17" x14ac:dyDescent="0.25">
      <c r="A19" s="80" t="s">
        <v>30</v>
      </c>
      <c r="B19" s="233" t="s">
        <v>31</v>
      </c>
      <c r="C19" s="237" t="s">
        <v>25</v>
      </c>
      <c r="D19" s="30"/>
      <c r="E19" s="26"/>
      <c r="F19" s="27">
        <f t="shared" si="10"/>
        <v>0</v>
      </c>
      <c r="G19" s="39"/>
      <c r="H19" s="210">
        <f t="shared" si="7"/>
        <v>0</v>
      </c>
      <c r="I19" s="215"/>
      <c r="J19" s="28"/>
      <c r="K19" s="27"/>
      <c r="L19" s="26"/>
      <c r="M19" s="40">
        <f t="shared" si="2"/>
        <v>0</v>
      </c>
      <c r="N19" s="79">
        <f t="shared" si="8"/>
        <v>0</v>
      </c>
      <c r="O19" s="36">
        <f>J19*$O$14</f>
        <v>0</v>
      </c>
      <c r="P19" s="36">
        <f t="shared" si="11"/>
        <v>0</v>
      </c>
      <c r="Q19" s="36">
        <f t="shared" si="12"/>
        <v>0</v>
      </c>
    </row>
    <row r="20" spans="1:17" x14ac:dyDescent="0.25">
      <c r="A20" s="78" t="s">
        <v>429</v>
      </c>
      <c r="B20" s="234" t="s">
        <v>32</v>
      </c>
      <c r="C20" s="236" t="s">
        <v>33</v>
      </c>
      <c r="D20" s="30"/>
      <c r="E20" s="26"/>
      <c r="F20" s="27">
        <f t="shared" si="10"/>
        <v>0</v>
      </c>
      <c r="G20" s="39"/>
      <c r="H20" s="210">
        <f t="shared" si="7"/>
        <v>0</v>
      </c>
      <c r="I20" s="215"/>
      <c r="J20" s="28"/>
      <c r="K20" s="27"/>
      <c r="L20" s="26"/>
      <c r="M20" s="40">
        <f t="shared" si="2"/>
        <v>0</v>
      </c>
      <c r="N20" s="79">
        <f t="shared" si="8"/>
        <v>0</v>
      </c>
      <c r="O20" s="36">
        <f t="shared" ref="O20" si="13">K20*$O$14</f>
        <v>0</v>
      </c>
      <c r="P20" s="36">
        <f t="shared" si="11"/>
        <v>0</v>
      </c>
      <c r="Q20" s="36">
        <f t="shared" si="12"/>
        <v>0</v>
      </c>
    </row>
    <row r="21" spans="1:17" x14ac:dyDescent="0.25">
      <c r="A21" s="78" t="s">
        <v>430</v>
      </c>
      <c r="B21" s="234" t="s">
        <v>34</v>
      </c>
      <c r="C21" s="236" t="s">
        <v>35</v>
      </c>
      <c r="D21" s="82">
        <f>IFERROR(D19/D20/12*1000,0)</f>
        <v>0</v>
      </c>
      <c r="E21" s="83">
        <f>IFERROR(E19/E20/12*1000,0)</f>
        <v>0</v>
      </c>
      <c r="F21" s="83">
        <f>IFERROR(F19/F20/12*1000,0)</f>
        <v>0</v>
      </c>
      <c r="G21" s="84"/>
      <c r="H21" s="211">
        <f t="shared" si="7"/>
        <v>0</v>
      </c>
      <c r="I21" s="216">
        <f t="shared" ref="I21:J21" si="14">IFERROR(I19/I20/12*1000,0)</f>
        <v>0</v>
      </c>
      <c r="J21" s="85">
        <f t="shared" si="14"/>
        <v>0</v>
      </c>
      <c r="K21" s="83">
        <f>IFERROR(K19/K20/12*1000,0)</f>
        <v>0</v>
      </c>
      <c r="L21" s="86"/>
      <c r="M21" s="83">
        <f t="shared" si="2"/>
        <v>0</v>
      </c>
      <c r="N21" s="87">
        <f t="shared" si="8"/>
        <v>0</v>
      </c>
      <c r="O21" s="46">
        <f t="shared" ref="O21" si="15">IFERROR(O19/O20/12*1000,0)</f>
        <v>0</v>
      </c>
      <c r="P21" s="46">
        <f t="shared" ref="P21" si="16">IFERROR(P19/P20/12*1000,0)</f>
        <v>0</v>
      </c>
      <c r="Q21" s="46">
        <f t="shared" ref="Q21" si="17">IFERROR(Q19/Q20/12*1000,0)</f>
        <v>0</v>
      </c>
    </row>
    <row r="22" spans="1:17" x14ac:dyDescent="0.25">
      <c r="A22" s="80" t="s">
        <v>36</v>
      </c>
      <c r="B22" s="233" t="s">
        <v>37</v>
      </c>
      <c r="C22" s="237" t="s">
        <v>25</v>
      </c>
      <c r="D22" s="88">
        <f t="shared" ref="D22:K22" si="18">SUM(D23:D24,D31:D37)</f>
        <v>0</v>
      </c>
      <c r="E22" s="40">
        <f t="shared" si="18"/>
        <v>0</v>
      </c>
      <c r="F22" s="40">
        <f t="shared" si="18"/>
        <v>0</v>
      </c>
      <c r="G22" s="89"/>
      <c r="H22" s="212">
        <f t="shared" si="7"/>
        <v>0</v>
      </c>
      <c r="I22" s="217">
        <f t="shared" si="18"/>
        <v>0</v>
      </c>
      <c r="J22" s="90">
        <f t="shared" si="18"/>
        <v>0</v>
      </c>
      <c r="K22" s="40">
        <f t="shared" si="18"/>
        <v>0</v>
      </c>
      <c r="L22" s="37"/>
      <c r="M22" s="40">
        <f t="shared" si="2"/>
        <v>0</v>
      </c>
      <c r="N22" s="79">
        <f t="shared" si="8"/>
        <v>0</v>
      </c>
      <c r="O22" s="36">
        <f t="shared" ref="O22:O38" si="19">J22*$O$14</f>
        <v>0</v>
      </c>
      <c r="P22" s="36">
        <f t="shared" ref="P22:Q22" si="20">SUM(P23:P24,P31:P37)</f>
        <v>0</v>
      </c>
      <c r="Q22" s="36">
        <f t="shared" si="20"/>
        <v>0</v>
      </c>
    </row>
    <row r="23" spans="1:17" x14ac:dyDescent="0.25">
      <c r="A23" s="78" t="s">
        <v>38</v>
      </c>
      <c r="B23" s="232" t="s">
        <v>39</v>
      </c>
      <c r="C23" s="236" t="s">
        <v>25</v>
      </c>
      <c r="D23" s="42"/>
      <c r="E23" s="27"/>
      <c r="F23" s="27">
        <f>E23</f>
        <v>0</v>
      </c>
      <c r="G23" s="39"/>
      <c r="H23" s="210">
        <f t="shared" si="7"/>
        <v>0</v>
      </c>
      <c r="I23" s="215"/>
      <c r="J23" s="28"/>
      <c r="K23" s="27"/>
      <c r="L23" s="26"/>
      <c r="M23" s="40">
        <f t="shared" si="2"/>
        <v>0</v>
      </c>
      <c r="N23" s="79">
        <f t="shared" si="8"/>
        <v>0</v>
      </c>
      <c r="O23" s="36">
        <f t="shared" si="19"/>
        <v>0</v>
      </c>
      <c r="P23" s="36">
        <f>O23*$P$14</f>
        <v>0</v>
      </c>
      <c r="Q23" s="36">
        <f>P23*$Q$14</f>
        <v>0</v>
      </c>
    </row>
    <row r="24" spans="1:17" ht="31.5" x14ac:dyDescent="0.25">
      <c r="A24" s="78" t="s">
        <v>40</v>
      </c>
      <c r="B24" s="232" t="s">
        <v>41</v>
      </c>
      <c r="C24" s="236" t="s">
        <v>25</v>
      </c>
      <c r="D24" s="82">
        <f t="shared" ref="D24:K24" si="21">SUM(D25:D30)</f>
        <v>0</v>
      </c>
      <c r="E24" s="83">
        <f t="shared" si="21"/>
        <v>0</v>
      </c>
      <c r="F24" s="83">
        <f t="shared" si="21"/>
        <v>0</v>
      </c>
      <c r="G24" s="84"/>
      <c r="H24" s="211">
        <f t="shared" si="7"/>
        <v>0</v>
      </c>
      <c r="I24" s="216">
        <f t="shared" si="21"/>
        <v>0</v>
      </c>
      <c r="J24" s="85">
        <f t="shared" si="21"/>
        <v>0</v>
      </c>
      <c r="K24" s="83">
        <f t="shared" si="21"/>
        <v>0</v>
      </c>
      <c r="L24" s="86"/>
      <c r="M24" s="83">
        <f t="shared" si="2"/>
        <v>0</v>
      </c>
      <c r="N24" s="87">
        <f t="shared" si="8"/>
        <v>0</v>
      </c>
      <c r="O24" s="46">
        <f t="shared" si="19"/>
        <v>0</v>
      </c>
      <c r="P24" s="46">
        <f t="shared" ref="P24:Q24" si="22">SUM(P25:P30)</f>
        <v>0</v>
      </c>
      <c r="Q24" s="46">
        <f t="shared" si="22"/>
        <v>0</v>
      </c>
    </row>
    <row r="25" spans="1:17" x14ac:dyDescent="0.25">
      <c r="A25" s="80" t="s">
        <v>42</v>
      </c>
      <c r="B25" s="235" t="s">
        <v>43</v>
      </c>
      <c r="C25" s="237" t="s">
        <v>25</v>
      </c>
      <c r="D25" s="41"/>
      <c r="E25" s="27"/>
      <c r="F25" s="27">
        <f>E25</f>
        <v>0</v>
      </c>
      <c r="G25" s="39"/>
      <c r="H25" s="210">
        <f t="shared" si="7"/>
        <v>0</v>
      </c>
      <c r="I25" s="215"/>
      <c r="J25" s="28"/>
      <c r="K25" s="27"/>
      <c r="L25" s="26"/>
      <c r="M25" s="40">
        <f t="shared" si="2"/>
        <v>0</v>
      </c>
      <c r="N25" s="79">
        <f t="shared" si="8"/>
        <v>0</v>
      </c>
      <c r="O25" s="36">
        <f t="shared" si="19"/>
        <v>0</v>
      </c>
      <c r="P25" s="36">
        <f t="shared" ref="P25:P38" si="23">O25*$P$14</f>
        <v>0</v>
      </c>
      <c r="Q25" s="36">
        <f t="shared" ref="Q25:Q38" si="24">P25*$Q$14</f>
        <v>0</v>
      </c>
    </row>
    <row r="26" spans="1:17" ht="31.5" x14ac:dyDescent="0.25">
      <c r="A26" s="80" t="s">
        <v>44</v>
      </c>
      <c r="B26" s="235" t="s">
        <v>45</v>
      </c>
      <c r="C26" s="237" t="s">
        <v>25</v>
      </c>
      <c r="D26" s="41"/>
      <c r="E26" s="27"/>
      <c r="F26" s="27">
        <f t="shared" ref="F26:F37" si="25">E26</f>
        <v>0</v>
      </c>
      <c r="G26" s="39"/>
      <c r="H26" s="210">
        <f t="shared" si="7"/>
        <v>0</v>
      </c>
      <c r="I26" s="215"/>
      <c r="J26" s="28"/>
      <c r="K26" s="27"/>
      <c r="L26" s="26"/>
      <c r="M26" s="40">
        <f t="shared" si="2"/>
        <v>0</v>
      </c>
      <c r="N26" s="79">
        <f t="shared" si="8"/>
        <v>0</v>
      </c>
      <c r="O26" s="36">
        <f t="shared" si="19"/>
        <v>0</v>
      </c>
      <c r="P26" s="36">
        <f t="shared" si="23"/>
        <v>0</v>
      </c>
      <c r="Q26" s="36">
        <f t="shared" si="24"/>
        <v>0</v>
      </c>
    </row>
    <row r="27" spans="1:17" ht="31.5" x14ac:dyDescent="0.25">
      <c r="A27" s="80" t="s">
        <v>46</v>
      </c>
      <c r="B27" s="235" t="s">
        <v>47</v>
      </c>
      <c r="C27" s="237" t="s">
        <v>25</v>
      </c>
      <c r="D27" s="41"/>
      <c r="E27" s="27"/>
      <c r="F27" s="27">
        <f t="shared" si="25"/>
        <v>0</v>
      </c>
      <c r="G27" s="39"/>
      <c r="H27" s="210">
        <f t="shared" si="7"/>
        <v>0</v>
      </c>
      <c r="I27" s="215"/>
      <c r="J27" s="28"/>
      <c r="K27" s="27"/>
      <c r="L27" s="26"/>
      <c r="M27" s="40">
        <f t="shared" si="2"/>
        <v>0</v>
      </c>
      <c r="N27" s="79">
        <f t="shared" si="8"/>
        <v>0</v>
      </c>
      <c r="O27" s="36">
        <f t="shared" si="19"/>
        <v>0</v>
      </c>
      <c r="P27" s="36">
        <f t="shared" si="23"/>
        <v>0</v>
      </c>
      <c r="Q27" s="36">
        <f t="shared" si="24"/>
        <v>0</v>
      </c>
    </row>
    <row r="28" spans="1:17" ht="31.5" x14ac:dyDescent="0.25">
      <c r="A28" s="80" t="s">
        <v>48</v>
      </c>
      <c r="B28" s="235" t="s">
        <v>49</v>
      </c>
      <c r="C28" s="237" t="s">
        <v>25</v>
      </c>
      <c r="D28" s="41"/>
      <c r="E28" s="27"/>
      <c r="F28" s="27">
        <f t="shared" si="25"/>
        <v>0</v>
      </c>
      <c r="G28" s="39"/>
      <c r="H28" s="210">
        <f t="shared" si="7"/>
        <v>0</v>
      </c>
      <c r="I28" s="215"/>
      <c r="J28" s="28"/>
      <c r="K28" s="27"/>
      <c r="L28" s="26"/>
      <c r="M28" s="40">
        <f t="shared" si="2"/>
        <v>0</v>
      </c>
      <c r="N28" s="79">
        <f t="shared" si="8"/>
        <v>0</v>
      </c>
      <c r="O28" s="36">
        <f t="shared" si="19"/>
        <v>0</v>
      </c>
      <c r="P28" s="36">
        <f t="shared" si="23"/>
        <v>0</v>
      </c>
      <c r="Q28" s="36">
        <f t="shared" si="24"/>
        <v>0</v>
      </c>
    </row>
    <row r="29" spans="1:17" x14ac:dyDescent="0.25">
      <c r="A29" s="80" t="s">
        <v>50</v>
      </c>
      <c r="B29" s="235" t="s">
        <v>51</v>
      </c>
      <c r="C29" s="237" t="s">
        <v>25</v>
      </c>
      <c r="D29" s="41"/>
      <c r="E29" s="27"/>
      <c r="F29" s="27">
        <f t="shared" si="25"/>
        <v>0</v>
      </c>
      <c r="G29" s="39"/>
      <c r="H29" s="210">
        <f t="shared" si="7"/>
        <v>0</v>
      </c>
      <c r="I29" s="215"/>
      <c r="J29" s="28"/>
      <c r="K29" s="27"/>
      <c r="L29" s="26"/>
      <c r="M29" s="40">
        <f t="shared" si="2"/>
        <v>0</v>
      </c>
      <c r="N29" s="79">
        <f t="shared" si="8"/>
        <v>0</v>
      </c>
      <c r="O29" s="36">
        <f t="shared" si="19"/>
        <v>0</v>
      </c>
      <c r="P29" s="36">
        <f t="shared" si="23"/>
        <v>0</v>
      </c>
      <c r="Q29" s="36">
        <f t="shared" si="24"/>
        <v>0</v>
      </c>
    </row>
    <row r="30" spans="1:17" x14ac:dyDescent="0.25">
      <c r="A30" s="80" t="s">
        <v>52</v>
      </c>
      <c r="B30" s="235" t="s">
        <v>53</v>
      </c>
      <c r="C30" s="237" t="s">
        <v>25</v>
      </c>
      <c r="D30" s="41"/>
      <c r="E30" s="27"/>
      <c r="F30" s="27">
        <f t="shared" si="25"/>
        <v>0</v>
      </c>
      <c r="G30" s="39"/>
      <c r="H30" s="210">
        <f t="shared" si="7"/>
        <v>0</v>
      </c>
      <c r="I30" s="215"/>
      <c r="J30" s="28"/>
      <c r="K30" s="27"/>
      <c r="L30" s="26"/>
      <c r="M30" s="40">
        <f t="shared" si="2"/>
        <v>0</v>
      </c>
      <c r="N30" s="79">
        <f t="shared" si="8"/>
        <v>0</v>
      </c>
      <c r="O30" s="36">
        <f t="shared" si="19"/>
        <v>0</v>
      </c>
      <c r="P30" s="36">
        <f t="shared" si="23"/>
        <v>0</v>
      </c>
      <c r="Q30" s="36">
        <f t="shared" si="24"/>
        <v>0</v>
      </c>
    </row>
    <row r="31" spans="1:17" ht="31.5" x14ac:dyDescent="0.25">
      <c r="A31" s="78" t="s">
        <v>54</v>
      </c>
      <c r="B31" s="232" t="s">
        <v>55</v>
      </c>
      <c r="C31" s="236" t="s">
        <v>25</v>
      </c>
      <c r="D31" s="42"/>
      <c r="E31" s="27"/>
      <c r="F31" s="27">
        <f t="shared" si="25"/>
        <v>0</v>
      </c>
      <c r="G31" s="39"/>
      <c r="H31" s="210">
        <f t="shared" si="7"/>
        <v>0</v>
      </c>
      <c r="I31" s="215"/>
      <c r="J31" s="28"/>
      <c r="K31" s="27"/>
      <c r="L31" s="26"/>
      <c r="M31" s="40">
        <f t="shared" si="2"/>
        <v>0</v>
      </c>
      <c r="N31" s="79">
        <f t="shared" si="8"/>
        <v>0</v>
      </c>
      <c r="O31" s="36">
        <f t="shared" si="19"/>
        <v>0</v>
      </c>
      <c r="P31" s="36">
        <f t="shared" si="23"/>
        <v>0</v>
      </c>
      <c r="Q31" s="36">
        <f t="shared" si="24"/>
        <v>0</v>
      </c>
    </row>
    <row r="32" spans="1:17" x14ac:dyDescent="0.25">
      <c r="A32" s="78" t="s">
        <v>56</v>
      </c>
      <c r="B32" s="232" t="s">
        <v>57</v>
      </c>
      <c r="C32" s="236" t="s">
        <v>25</v>
      </c>
      <c r="D32" s="42"/>
      <c r="E32" s="27"/>
      <c r="F32" s="27">
        <f t="shared" si="25"/>
        <v>0</v>
      </c>
      <c r="G32" s="39"/>
      <c r="H32" s="210">
        <f t="shared" si="7"/>
        <v>0</v>
      </c>
      <c r="I32" s="215"/>
      <c r="J32" s="28"/>
      <c r="K32" s="27"/>
      <c r="L32" s="26"/>
      <c r="M32" s="40">
        <f t="shared" si="2"/>
        <v>0</v>
      </c>
      <c r="N32" s="79">
        <f t="shared" si="8"/>
        <v>0</v>
      </c>
      <c r="O32" s="36">
        <f t="shared" si="19"/>
        <v>0</v>
      </c>
      <c r="P32" s="36">
        <f t="shared" si="23"/>
        <v>0</v>
      </c>
      <c r="Q32" s="36">
        <f t="shared" si="24"/>
        <v>0</v>
      </c>
    </row>
    <row r="33" spans="1:17" ht="47.25" x14ac:dyDescent="0.25">
      <c r="A33" s="78" t="s">
        <v>58</v>
      </c>
      <c r="B33" s="232" t="s">
        <v>59</v>
      </c>
      <c r="C33" s="236" t="s">
        <v>25</v>
      </c>
      <c r="D33" s="42"/>
      <c r="E33" s="27"/>
      <c r="F33" s="27">
        <f t="shared" si="25"/>
        <v>0</v>
      </c>
      <c r="G33" s="39"/>
      <c r="H33" s="210">
        <f t="shared" si="7"/>
        <v>0</v>
      </c>
      <c r="I33" s="215"/>
      <c r="J33" s="28"/>
      <c r="K33" s="27"/>
      <c r="L33" s="26"/>
      <c r="M33" s="40">
        <f t="shared" si="2"/>
        <v>0</v>
      </c>
      <c r="N33" s="79">
        <f t="shared" si="8"/>
        <v>0</v>
      </c>
      <c r="O33" s="36">
        <f t="shared" si="19"/>
        <v>0</v>
      </c>
      <c r="P33" s="36">
        <f t="shared" si="23"/>
        <v>0</v>
      </c>
      <c r="Q33" s="36">
        <f t="shared" si="24"/>
        <v>0</v>
      </c>
    </row>
    <row r="34" spans="1:17" x14ac:dyDescent="0.25">
      <c r="A34" s="78" t="s">
        <v>60</v>
      </c>
      <c r="B34" s="232" t="s">
        <v>61</v>
      </c>
      <c r="C34" s="236" t="s">
        <v>25</v>
      </c>
      <c r="D34" s="42"/>
      <c r="E34" s="27"/>
      <c r="F34" s="27">
        <f t="shared" si="25"/>
        <v>0</v>
      </c>
      <c r="G34" s="39"/>
      <c r="H34" s="210">
        <f t="shared" si="7"/>
        <v>0</v>
      </c>
      <c r="I34" s="215"/>
      <c r="J34" s="28"/>
      <c r="K34" s="27"/>
      <c r="L34" s="26"/>
      <c r="M34" s="40">
        <f t="shared" si="2"/>
        <v>0</v>
      </c>
      <c r="N34" s="79">
        <f t="shared" si="8"/>
        <v>0</v>
      </c>
      <c r="O34" s="36">
        <f t="shared" si="19"/>
        <v>0</v>
      </c>
      <c r="P34" s="36">
        <f t="shared" si="23"/>
        <v>0</v>
      </c>
      <c r="Q34" s="36">
        <f t="shared" si="24"/>
        <v>0</v>
      </c>
    </row>
    <row r="35" spans="1:17" x14ac:dyDescent="0.25">
      <c r="A35" s="78" t="s">
        <v>62</v>
      </c>
      <c r="B35" s="232" t="s">
        <v>63</v>
      </c>
      <c r="C35" s="236" t="s">
        <v>25</v>
      </c>
      <c r="D35" s="42"/>
      <c r="E35" s="27"/>
      <c r="F35" s="27">
        <f t="shared" si="25"/>
        <v>0</v>
      </c>
      <c r="G35" s="39"/>
      <c r="H35" s="210">
        <f t="shared" si="7"/>
        <v>0</v>
      </c>
      <c r="I35" s="215"/>
      <c r="J35" s="28"/>
      <c r="K35" s="27"/>
      <c r="L35" s="26"/>
      <c r="M35" s="40">
        <f t="shared" si="2"/>
        <v>0</v>
      </c>
      <c r="N35" s="79">
        <f t="shared" si="8"/>
        <v>0</v>
      </c>
      <c r="O35" s="36">
        <f t="shared" si="19"/>
        <v>0</v>
      </c>
      <c r="P35" s="36">
        <f t="shared" si="23"/>
        <v>0</v>
      </c>
      <c r="Q35" s="36">
        <f t="shared" si="24"/>
        <v>0</v>
      </c>
    </row>
    <row r="36" spans="1:17" x14ac:dyDescent="0.25">
      <c r="A36" s="78" t="s">
        <v>64</v>
      </c>
      <c r="B36" s="232" t="s">
        <v>65</v>
      </c>
      <c r="C36" s="236" t="s">
        <v>25</v>
      </c>
      <c r="D36" s="42"/>
      <c r="E36" s="27"/>
      <c r="F36" s="27">
        <f t="shared" si="25"/>
        <v>0</v>
      </c>
      <c r="G36" s="39"/>
      <c r="H36" s="210">
        <f t="shared" si="7"/>
        <v>0</v>
      </c>
      <c r="I36" s="215"/>
      <c r="J36" s="28"/>
      <c r="K36" s="27"/>
      <c r="L36" s="26"/>
      <c r="M36" s="40">
        <f t="shared" si="2"/>
        <v>0</v>
      </c>
      <c r="N36" s="79">
        <f t="shared" si="8"/>
        <v>0</v>
      </c>
      <c r="O36" s="36">
        <f t="shared" si="19"/>
        <v>0</v>
      </c>
      <c r="P36" s="36">
        <f t="shared" si="23"/>
        <v>0</v>
      </c>
      <c r="Q36" s="36">
        <f t="shared" si="24"/>
        <v>0</v>
      </c>
    </row>
    <row r="37" spans="1:17" x14ac:dyDescent="0.25">
      <c r="A37" s="78" t="s">
        <v>66</v>
      </c>
      <c r="B37" s="232" t="s">
        <v>67</v>
      </c>
      <c r="C37" s="236" t="s">
        <v>25</v>
      </c>
      <c r="D37" s="42"/>
      <c r="E37" s="27"/>
      <c r="F37" s="27">
        <f t="shared" si="25"/>
        <v>0</v>
      </c>
      <c r="G37" s="39"/>
      <c r="H37" s="210">
        <f t="shared" si="7"/>
        <v>0</v>
      </c>
      <c r="I37" s="215"/>
      <c r="J37" s="28"/>
      <c r="K37" s="27"/>
      <c r="L37" s="26"/>
      <c r="M37" s="40">
        <f t="shared" si="2"/>
        <v>0</v>
      </c>
      <c r="N37" s="79">
        <f t="shared" si="8"/>
        <v>0</v>
      </c>
      <c r="O37" s="36">
        <f t="shared" si="19"/>
        <v>0</v>
      </c>
      <c r="P37" s="36">
        <f t="shared" si="23"/>
        <v>0</v>
      </c>
      <c r="Q37" s="36">
        <f t="shared" si="24"/>
        <v>0</v>
      </c>
    </row>
    <row r="38" spans="1:17" ht="16.5" thickBot="1" x14ac:dyDescent="0.3">
      <c r="A38" s="337" t="s">
        <v>68</v>
      </c>
      <c r="B38" s="338" t="s">
        <v>69</v>
      </c>
      <c r="C38" s="307" t="s">
        <v>25</v>
      </c>
      <c r="D38" s="339"/>
      <c r="E38" s="340"/>
      <c r="F38" s="341">
        <f>SUM('[7]Таб.10 Пр.5 П1.21'!D13:D16)</f>
        <v>0</v>
      </c>
      <c r="G38" s="342"/>
      <c r="H38" s="343">
        <f t="shared" si="7"/>
        <v>0</v>
      </c>
      <c r="I38" s="344"/>
      <c r="J38" s="345"/>
      <c r="K38" s="341">
        <f>SUM('[7]Таб.10 Пр.5 П1.21'!H13:H16)</f>
        <v>0</v>
      </c>
      <c r="L38" s="346"/>
      <c r="M38" s="341">
        <f t="shared" si="2"/>
        <v>0</v>
      </c>
      <c r="N38" s="347">
        <f t="shared" si="8"/>
        <v>0</v>
      </c>
      <c r="O38" s="348">
        <f t="shared" si="19"/>
        <v>0</v>
      </c>
      <c r="P38" s="348">
        <f t="shared" si="23"/>
        <v>0</v>
      </c>
      <c r="Q38" s="348">
        <f t="shared" si="24"/>
        <v>0</v>
      </c>
    </row>
    <row r="39" spans="1:17" ht="16.5" thickBot="1" x14ac:dyDescent="0.3">
      <c r="A39" s="592" t="s">
        <v>563</v>
      </c>
      <c r="B39" s="593"/>
      <c r="C39" s="323" t="s">
        <v>25</v>
      </c>
      <c r="D39" s="324">
        <f>SUM(D16,D19,D22,D38)</f>
        <v>0</v>
      </c>
      <c r="E39" s="325">
        <f>SUM(E16,E19,E22,E38)</f>
        <v>0</v>
      </c>
      <c r="F39" s="325">
        <f>SUM(F16,F19,F22,F38)</f>
        <v>0</v>
      </c>
      <c r="G39" s="326"/>
      <c r="H39" s="327">
        <f t="shared" si="7"/>
        <v>0</v>
      </c>
      <c r="I39" s="328">
        <f>SUM(I16,I19,I22,I38)</f>
        <v>0</v>
      </c>
      <c r="J39" s="329">
        <f>SUM(J16,J19,J22,J38)</f>
        <v>0</v>
      </c>
      <c r="K39" s="325">
        <f>SUM(K16,K19,K22,K38)</f>
        <v>0</v>
      </c>
      <c r="L39" s="330"/>
      <c r="M39" s="325">
        <f t="shared" si="2"/>
        <v>0</v>
      </c>
      <c r="N39" s="331">
        <f t="shared" si="8"/>
        <v>0</v>
      </c>
      <c r="O39" s="349">
        <f>SUM(O16,O19,O22,O38)</f>
        <v>0</v>
      </c>
      <c r="P39" s="349">
        <f>SUM(P16,P19,P22,P38)</f>
        <v>0</v>
      </c>
      <c r="Q39" s="349">
        <f>SUM(Q16,Q19,Q22,Q38)</f>
        <v>0</v>
      </c>
    </row>
    <row r="40" spans="1:17" ht="63" x14ac:dyDescent="0.25">
      <c r="A40" s="397" t="s">
        <v>431</v>
      </c>
      <c r="B40" s="387" t="s">
        <v>422</v>
      </c>
      <c r="C40" s="388" t="s">
        <v>25</v>
      </c>
      <c r="D40" s="362"/>
      <c r="E40" s="362"/>
      <c r="F40" s="362"/>
      <c r="G40" s="363"/>
      <c r="H40" s="389">
        <f t="shared" ref="H40:H75" si="26">IFERROR(E40-D40,0)</f>
        <v>0</v>
      </c>
      <c r="I40" s="366"/>
      <c r="J40" s="361"/>
      <c r="K40" s="362"/>
      <c r="L40" s="390"/>
      <c r="M40" s="362">
        <f t="shared" si="2"/>
        <v>0</v>
      </c>
      <c r="N40" s="394">
        <f t="shared" si="8"/>
        <v>0</v>
      </c>
      <c r="O40" s="366"/>
      <c r="P40" s="366"/>
      <c r="Q40" s="366"/>
    </row>
    <row r="41" spans="1:17" ht="63" x14ac:dyDescent="0.25">
      <c r="A41" s="398" t="s">
        <v>432</v>
      </c>
      <c r="B41" s="290" t="s">
        <v>423</v>
      </c>
      <c r="C41" s="286" t="s">
        <v>25</v>
      </c>
      <c r="D41" s="287"/>
      <c r="E41" s="287"/>
      <c r="F41" s="287"/>
      <c r="G41" s="288"/>
      <c r="H41" s="365">
        <f t="shared" si="26"/>
        <v>0</v>
      </c>
      <c r="I41" s="367"/>
      <c r="J41" s="301"/>
      <c r="K41" s="287"/>
      <c r="L41" s="289"/>
      <c r="M41" s="287">
        <f t="shared" si="2"/>
        <v>0</v>
      </c>
      <c r="N41" s="395">
        <f t="shared" si="8"/>
        <v>0</v>
      </c>
      <c r="O41" s="367"/>
      <c r="P41" s="367"/>
      <c r="Q41" s="367"/>
    </row>
    <row r="42" spans="1:17" ht="32.25" thickBot="1" x14ac:dyDescent="0.3">
      <c r="A42" s="399" t="s">
        <v>433</v>
      </c>
      <c r="B42" s="393" t="s">
        <v>562</v>
      </c>
      <c r="C42" s="238" t="s">
        <v>25</v>
      </c>
      <c r="D42" s="260">
        <f>D40+D41</f>
        <v>0</v>
      </c>
      <c r="E42" s="260">
        <f>E40+E41</f>
        <v>0</v>
      </c>
      <c r="F42" s="260"/>
      <c r="G42" s="261"/>
      <c r="H42" s="391">
        <f t="shared" si="26"/>
        <v>0</v>
      </c>
      <c r="I42" s="368">
        <f>I40+I41</f>
        <v>0</v>
      </c>
      <c r="J42" s="263">
        <f>J40+J41</f>
        <v>0</v>
      </c>
      <c r="K42" s="260"/>
      <c r="L42" s="392"/>
      <c r="M42" s="260">
        <f t="shared" si="2"/>
        <v>0</v>
      </c>
      <c r="N42" s="396">
        <f t="shared" si="8"/>
        <v>0</v>
      </c>
      <c r="O42" s="368">
        <f>O40+O41</f>
        <v>0</v>
      </c>
      <c r="P42" s="368">
        <f>P40+P41</f>
        <v>0</v>
      </c>
      <c r="Q42" s="368">
        <f>Q40+Q41</f>
        <v>0</v>
      </c>
    </row>
    <row r="43" spans="1:17" ht="16.5" thickBot="1" x14ac:dyDescent="0.3">
      <c r="A43" s="594" t="s">
        <v>70</v>
      </c>
      <c r="B43" s="595"/>
      <c r="C43" s="595"/>
      <c r="D43" s="595"/>
      <c r="E43" s="595"/>
      <c r="F43" s="595"/>
      <c r="G43" s="595"/>
      <c r="H43" s="595"/>
      <c r="I43" s="595"/>
      <c r="J43" s="595"/>
      <c r="K43" s="595"/>
      <c r="L43" s="595"/>
      <c r="M43" s="595"/>
      <c r="N43" s="595"/>
      <c r="O43" s="595"/>
      <c r="P43" s="595"/>
      <c r="Q43" s="596"/>
    </row>
    <row r="44" spans="1:17" x14ac:dyDescent="0.25">
      <c r="A44" s="241" t="s">
        <v>71</v>
      </c>
      <c r="B44" s="332" t="s">
        <v>72</v>
      </c>
      <c r="C44" s="239" t="s">
        <v>25</v>
      </c>
      <c r="D44" s="171"/>
      <c r="E44" s="172"/>
      <c r="F44" s="172">
        <f>E44</f>
        <v>0</v>
      </c>
      <c r="G44" s="173"/>
      <c r="H44" s="219">
        <f t="shared" si="26"/>
        <v>0</v>
      </c>
      <c r="I44" s="221"/>
      <c r="J44" s="175"/>
      <c r="K44" s="174"/>
      <c r="L44" s="176"/>
      <c r="M44" s="174">
        <f t="shared" si="2"/>
        <v>0</v>
      </c>
      <c r="N44" s="177">
        <f t="shared" si="8"/>
        <v>0</v>
      </c>
      <c r="O44" s="178">
        <f>J44*$O$14</f>
        <v>0</v>
      </c>
      <c r="P44" s="502">
        <f t="shared" ref="P44:Q76" si="27">O44*$P$14</f>
        <v>0</v>
      </c>
      <c r="Q44" s="178">
        <f t="shared" si="27"/>
        <v>0</v>
      </c>
    </row>
    <row r="45" spans="1:17" x14ac:dyDescent="0.25">
      <c r="A45" s="51" t="s">
        <v>73</v>
      </c>
      <c r="B45" s="333" t="s">
        <v>61</v>
      </c>
      <c r="C45" s="237" t="s">
        <v>25</v>
      </c>
      <c r="D45" s="41"/>
      <c r="E45" s="27"/>
      <c r="F45" s="27">
        <f t="shared" ref="F45:F47" si="28">E45</f>
        <v>0</v>
      </c>
      <c r="G45" s="39"/>
      <c r="H45" s="212">
        <f t="shared" si="26"/>
        <v>0</v>
      </c>
      <c r="I45" s="215"/>
      <c r="J45" s="28"/>
      <c r="K45" s="27"/>
      <c r="L45" s="27"/>
      <c r="M45" s="40">
        <f t="shared" si="2"/>
        <v>0</v>
      </c>
      <c r="N45" s="79">
        <f t="shared" si="8"/>
        <v>0</v>
      </c>
      <c r="O45" s="498">
        <f t="shared" ref="O45:O77" si="29">J45*$O$14</f>
        <v>0</v>
      </c>
      <c r="P45" s="503">
        <f t="shared" si="27"/>
        <v>0</v>
      </c>
      <c r="Q45" s="36">
        <f t="shared" si="27"/>
        <v>0</v>
      </c>
    </row>
    <row r="46" spans="1:17" x14ac:dyDescent="0.25">
      <c r="A46" s="51" t="s">
        <v>74</v>
      </c>
      <c r="B46" s="333" t="s">
        <v>63</v>
      </c>
      <c r="C46" s="237" t="s">
        <v>25</v>
      </c>
      <c r="D46" s="41"/>
      <c r="E46" s="27"/>
      <c r="F46" s="27">
        <f t="shared" si="28"/>
        <v>0</v>
      </c>
      <c r="G46" s="39"/>
      <c r="H46" s="212">
        <f t="shared" si="26"/>
        <v>0</v>
      </c>
      <c r="I46" s="215"/>
      <c r="J46" s="27"/>
      <c r="K46" s="27"/>
      <c r="L46" s="39"/>
      <c r="M46" s="40">
        <f t="shared" si="2"/>
        <v>0</v>
      </c>
      <c r="N46" s="79">
        <f t="shared" si="8"/>
        <v>0</v>
      </c>
      <c r="O46" s="498">
        <f t="shared" si="29"/>
        <v>0</v>
      </c>
      <c r="P46" s="503">
        <f t="shared" si="27"/>
        <v>0</v>
      </c>
      <c r="Q46" s="36">
        <f t="shared" si="27"/>
        <v>0</v>
      </c>
    </row>
    <row r="47" spans="1:17" x14ac:dyDescent="0.25">
      <c r="A47" s="51" t="s">
        <v>75</v>
      </c>
      <c r="B47" s="334" t="s">
        <v>76</v>
      </c>
      <c r="C47" s="237" t="s">
        <v>25</v>
      </c>
      <c r="D47" s="41"/>
      <c r="E47" s="27"/>
      <c r="F47" s="27">
        <f t="shared" si="28"/>
        <v>0</v>
      </c>
      <c r="G47" s="39"/>
      <c r="H47" s="212">
        <f t="shared" si="26"/>
        <v>0</v>
      </c>
      <c r="I47" s="215"/>
      <c r="J47" s="28"/>
      <c r="K47" s="27"/>
      <c r="L47" s="27"/>
      <c r="M47" s="40">
        <f t="shared" si="2"/>
        <v>0</v>
      </c>
      <c r="N47" s="79">
        <f t="shared" si="8"/>
        <v>0</v>
      </c>
      <c r="O47" s="498">
        <f t="shared" si="29"/>
        <v>0</v>
      </c>
      <c r="P47" s="503">
        <f t="shared" si="27"/>
        <v>0</v>
      </c>
      <c r="Q47" s="36">
        <f t="shared" si="27"/>
        <v>0</v>
      </c>
    </row>
    <row r="48" spans="1:17" x14ac:dyDescent="0.25">
      <c r="A48" s="51" t="s">
        <v>77</v>
      </c>
      <c r="B48" s="334" t="s">
        <v>78</v>
      </c>
      <c r="C48" s="237" t="s">
        <v>25</v>
      </c>
      <c r="D48" s="88">
        <f>SUM(D49:D50,D56)</f>
        <v>0</v>
      </c>
      <c r="E48" s="40">
        <f>SUM(E49:E50,E56)</f>
        <v>0</v>
      </c>
      <c r="F48" s="40">
        <f>SUM(F49:F50,F56)</f>
        <v>0</v>
      </c>
      <c r="G48" s="89"/>
      <c r="H48" s="212">
        <f t="shared" si="26"/>
        <v>0</v>
      </c>
      <c r="I48" s="217">
        <f t="shared" ref="I48:K48" si="30">SUM(I49:I50,I56)</f>
        <v>0</v>
      </c>
      <c r="J48" s="90">
        <f t="shared" si="30"/>
        <v>0</v>
      </c>
      <c r="K48" s="40">
        <f t="shared" si="30"/>
        <v>0</v>
      </c>
      <c r="L48" s="40"/>
      <c r="M48" s="40">
        <f t="shared" si="2"/>
        <v>0</v>
      </c>
      <c r="N48" s="79">
        <f t="shared" si="8"/>
        <v>0</v>
      </c>
      <c r="O48" s="498">
        <f t="shared" si="29"/>
        <v>0</v>
      </c>
      <c r="P48" s="503">
        <f t="shared" si="27"/>
        <v>0</v>
      </c>
      <c r="Q48" s="36">
        <f t="shared" si="27"/>
        <v>0</v>
      </c>
    </row>
    <row r="49" spans="1:17" x14ac:dyDescent="0.25">
      <c r="A49" s="78" t="s">
        <v>79</v>
      </c>
      <c r="B49" s="335" t="s">
        <v>80</v>
      </c>
      <c r="C49" s="236" t="s">
        <v>25</v>
      </c>
      <c r="D49" s="41"/>
      <c r="E49" s="27"/>
      <c r="F49" s="27">
        <f>E49</f>
        <v>0</v>
      </c>
      <c r="G49" s="39"/>
      <c r="H49" s="210">
        <f t="shared" si="26"/>
        <v>0</v>
      </c>
      <c r="I49" s="215"/>
      <c r="J49" s="28"/>
      <c r="K49" s="27"/>
      <c r="L49" s="47"/>
      <c r="M49" s="40">
        <f t="shared" si="2"/>
        <v>0</v>
      </c>
      <c r="N49" s="79">
        <f t="shared" si="8"/>
        <v>0</v>
      </c>
      <c r="O49" s="498">
        <f t="shared" si="29"/>
        <v>0</v>
      </c>
      <c r="P49" s="503">
        <f t="shared" si="27"/>
        <v>0</v>
      </c>
      <c r="Q49" s="36">
        <f t="shared" si="27"/>
        <v>0</v>
      </c>
    </row>
    <row r="50" spans="1:17" x14ac:dyDescent="0.25">
      <c r="A50" s="78" t="s">
        <v>81</v>
      </c>
      <c r="B50" s="335" t="s">
        <v>82</v>
      </c>
      <c r="C50" s="236" t="s">
        <v>25</v>
      </c>
      <c r="D50" s="88">
        <f>SUM(D51:D55)</f>
        <v>0</v>
      </c>
      <c r="E50" s="40">
        <f>SUM(E51:E55)</f>
        <v>0</v>
      </c>
      <c r="F50" s="40">
        <f>SUM(F51:F55)</f>
        <v>0</v>
      </c>
      <c r="G50" s="89"/>
      <c r="H50" s="210">
        <f t="shared" si="26"/>
        <v>0</v>
      </c>
      <c r="I50" s="217"/>
      <c r="J50" s="90"/>
      <c r="K50" s="40">
        <f t="shared" ref="K50" si="31">SUM(K51:K55)</f>
        <v>0</v>
      </c>
      <c r="L50" s="89"/>
      <c r="M50" s="40">
        <f t="shared" si="2"/>
        <v>0</v>
      </c>
      <c r="N50" s="79">
        <f t="shared" si="8"/>
        <v>0</v>
      </c>
      <c r="O50" s="498">
        <f t="shared" si="29"/>
        <v>0</v>
      </c>
      <c r="P50" s="503">
        <f t="shared" si="27"/>
        <v>0</v>
      </c>
      <c r="Q50" s="36">
        <f t="shared" si="27"/>
        <v>0</v>
      </c>
    </row>
    <row r="51" spans="1:17" s="17" customFormat="1" outlineLevel="1" x14ac:dyDescent="0.25">
      <c r="A51" s="78" t="s">
        <v>83</v>
      </c>
      <c r="B51" s="336" t="s">
        <v>84</v>
      </c>
      <c r="C51" s="236" t="s">
        <v>25</v>
      </c>
      <c r="D51" s="42"/>
      <c r="E51" s="43"/>
      <c r="F51" s="43">
        <f>E51</f>
        <v>0</v>
      </c>
      <c r="G51" s="44"/>
      <c r="H51" s="220">
        <f t="shared" si="26"/>
        <v>0</v>
      </c>
      <c r="I51" s="222"/>
      <c r="J51" s="48"/>
      <c r="K51" s="43"/>
      <c r="L51" s="43"/>
      <c r="M51" s="83">
        <f t="shared" si="2"/>
        <v>0</v>
      </c>
      <c r="N51" s="79">
        <f t="shared" si="8"/>
        <v>0</v>
      </c>
      <c r="O51" s="499">
        <f t="shared" si="29"/>
        <v>0</v>
      </c>
      <c r="P51" s="504">
        <f t="shared" si="27"/>
        <v>0</v>
      </c>
      <c r="Q51" s="46">
        <f t="shared" si="27"/>
        <v>0</v>
      </c>
    </row>
    <row r="52" spans="1:17" s="17" customFormat="1" outlineLevel="1" x14ac:dyDescent="0.25">
      <c r="A52" s="78" t="s">
        <v>85</v>
      </c>
      <c r="B52" s="336" t="s">
        <v>86</v>
      </c>
      <c r="C52" s="236" t="s">
        <v>25</v>
      </c>
      <c r="D52" s="42"/>
      <c r="E52" s="43"/>
      <c r="F52" s="43">
        <f t="shared" ref="F52:F56" si="32">E52</f>
        <v>0</v>
      </c>
      <c r="G52" s="44"/>
      <c r="H52" s="220">
        <f t="shared" si="26"/>
        <v>0</v>
      </c>
      <c r="I52" s="222"/>
      <c r="J52" s="48"/>
      <c r="K52" s="43"/>
      <c r="L52" s="43"/>
      <c r="M52" s="83">
        <f t="shared" si="2"/>
        <v>0</v>
      </c>
      <c r="N52" s="79">
        <f t="shared" si="8"/>
        <v>0</v>
      </c>
      <c r="O52" s="499">
        <f t="shared" si="29"/>
        <v>0</v>
      </c>
      <c r="P52" s="504">
        <f t="shared" si="27"/>
        <v>0</v>
      </c>
      <c r="Q52" s="46">
        <f t="shared" si="27"/>
        <v>0</v>
      </c>
    </row>
    <row r="53" spans="1:17" s="17" customFormat="1" outlineLevel="1" x14ac:dyDescent="0.25">
      <c r="A53" s="78" t="s">
        <v>87</v>
      </c>
      <c r="B53" s="336" t="s">
        <v>88</v>
      </c>
      <c r="C53" s="236" t="s">
        <v>25</v>
      </c>
      <c r="D53" s="42"/>
      <c r="E53" s="43"/>
      <c r="F53" s="43">
        <f t="shared" si="32"/>
        <v>0</v>
      </c>
      <c r="G53" s="44"/>
      <c r="H53" s="220">
        <f t="shared" si="26"/>
        <v>0</v>
      </c>
      <c r="I53" s="222"/>
      <c r="J53" s="48"/>
      <c r="K53" s="43"/>
      <c r="L53" s="43"/>
      <c r="M53" s="83">
        <f t="shared" si="2"/>
        <v>0</v>
      </c>
      <c r="N53" s="79">
        <f t="shared" si="8"/>
        <v>0</v>
      </c>
      <c r="O53" s="499">
        <f t="shared" si="29"/>
        <v>0</v>
      </c>
      <c r="P53" s="504">
        <f t="shared" si="27"/>
        <v>0</v>
      </c>
      <c r="Q53" s="46">
        <f t="shared" si="27"/>
        <v>0</v>
      </c>
    </row>
    <row r="54" spans="1:17" s="17" customFormat="1" outlineLevel="1" x14ac:dyDescent="0.25">
      <c r="A54" s="78" t="s">
        <v>89</v>
      </c>
      <c r="B54" s="336" t="s">
        <v>90</v>
      </c>
      <c r="C54" s="236" t="s">
        <v>25</v>
      </c>
      <c r="D54" s="42"/>
      <c r="E54" s="43"/>
      <c r="F54" s="43">
        <f t="shared" si="32"/>
        <v>0</v>
      </c>
      <c r="G54" s="44"/>
      <c r="H54" s="220">
        <f t="shared" si="26"/>
        <v>0</v>
      </c>
      <c r="I54" s="222"/>
      <c r="J54" s="48"/>
      <c r="K54" s="43"/>
      <c r="L54" s="43"/>
      <c r="M54" s="83">
        <f t="shared" si="2"/>
        <v>0</v>
      </c>
      <c r="N54" s="79">
        <f t="shared" si="8"/>
        <v>0</v>
      </c>
      <c r="O54" s="499">
        <f t="shared" si="29"/>
        <v>0</v>
      </c>
      <c r="P54" s="504">
        <f t="shared" si="27"/>
        <v>0</v>
      </c>
      <c r="Q54" s="46">
        <f t="shared" si="27"/>
        <v>0</v>
      </c>
    </row>
    <row r="55" spans="1:17" s="17" customFormat="1" outlineLevel="1" x14ac:dyDescent="0.25">
      <c r="A55" s="78" t="s">
        <v>91</v>
      </c>
      <c r="B55" s="336" t="s">
        <v>92</v>
      </c>
      <c r="C55" s="236" t="s">
        <v>25</v>
      </c>
      <c r="D55" s="42"/>
      <c r="E55" s="43"/>
      <c r="F55" s="43">
        <f t="shared" si="32"/>
        <v>0</v>
      </c>
      <c r="G55" s="44"/>
      <c r="H55" s="220">
        <f t="shared" si="26"/>
        <v>0</v>
      </c>
      <c r="I55" s="222"/>
      <c r="J55" s="48"/>
      <c r="K55" s="43"/>
      <c r="L55" s="43"/>
      <c r="M55" s="83">
        <f t="shared" si="2"/>
        <v>0</v>
      </c>
      <c r="N55" s="79">
        <f t="shared" si="8"/>
        <v>0</v>
      </c>
      <c r="O55" s="499">
        <f t="shared" si="29"/>
        <v>0</v>
      </c>
      <c r="P55" s="504">
        <f t="shared" si="27"/>
        <v>0</v>
      </c>
      <c r="Q55" s="46">
        <f t="shared" si="27"/>
        <v>0</v>
      </c>
    </row>
    <row r="56" spans="1:17" x14ac:dyDescent="0.25">
      <c r="A56" s="78" t="s">
        <v>93</v>
      </c>
      <c r="B56" s="335" t="s">
        <v>94</v>
      </c>
      <c r="C56" s="236" t="s">
        <v>25</v>
      </c>
      <c r="D56" s="41"/>
      <c r="E56" s="27"/>
      <c r="F56" s="43">
        <f t="shared" si="32"/>
        <v>0</v>
      </c>
      <c r="G56" s="39"/>
      <c r="H56" s="210">
        <f t="shared" si="26"/>
        <v>0</v>
      </c>
      <c r="I56" s="215"/>
      <c r="J56" s="28"/>
      <c r="K56" s="43"/>
      <c r="L56" s="39"/>
      <c r="M56" s="40">
        <f t="shared" si="2"/>
        <v>0</v>
      </c>
      <c r="N56" s="79">
        <f t="shared" si="8"/>
        <v>0</v>
      </c>
      <c r="O56" s="498">
        <f t="shared" si="29"/>
        <v>0</v>
      </c>
      <c r="P56" s="503">
        <f t="shared" si="27"/>
        <v>0</v>
      </c>
      <c r="Q56" s="36">
        <f t="shared" si="27"/>
        <v>0</v>
      </c>
    </row>
    <row r="57" spans="1:17" x14ac:dyDescent="0.25">
      <c r="A57" s="51" t="s">
        <v>95</v>
      </c>
      <c r="B57" s="334" t="s">
        <v>96</v>
      </c>
      <c r="C57" s="237" t="s">
        <v>25</v>
      </c>
      <c r="D57" s="97">
        <f>D19*'[7]Таб.2 Пр.5 Справочник'!$B$24</f>
        <v>0</v>
      </c>
      <c r="E57" s="27"/>
      <c r="F57" s="28">
        <f>E57</f>
        <v>0</v>
      </c>
      <c r="G57" s="98">
        <f>$G$17</f>
        <v>0</v>
      </c>
      <c r="H57" s="212">
        <f t="shared" si="26"/>
        <v>0</v>
      </c>
      <c r="I57" s="217">
        <f>I19*'[7]Таб.2 Пр.5 Справочник'!$B$25</f>
        <v>0</v>
      </c>
      <c r="J57" s="99">
        <f>J19*'[7]Таб.2 Пр.5 Справочник'!$B$26</f>
        <v>0</v>
      </c>
      <c r="K57" s="40">
        <f>K19*'[7]Таб.2 Пр.5 Справочник'!$B$26</f>
        <v>0</v>
      </c>
      <c r="L57" s="40"/>
      <c r="M57" s="40">
        <f t="shared" si="2"/>
        <v>0</v>
      </c>
      <c r="N57" s="79">
        <f t="shared" si="8"/>
        <v>0</v>
      </c>
      <c r="O57" s="498">
        <f t="shared" si="29"/>
        <v>0</v>
      </c>
      <c r="P57" s="503">
        <f t="shared" si="27"/>
        <v>0</v>
      </c>
      <c r="Q57" s="36">
        <f t="shared" si="27"/>
        <v>0</v>
      </c>
    </row>
    <row r="58" spans="1:17" ht="31.5" x14ac:dyDescent="0.25">
      <c r="A58" s="51" t="s">
        <v>97</v>
      </c>
      <c r="B58" s="334" t="s">
        <v>98</v>
      </c>
      <c r="C58" s="237" t="s">
        <v>25</v>
      </c>
      <c r="D58" s="45"/>
      <c r="E58" s="27"/>
      <c r="F58" s="27"/>
      <c r="G58" s="39"/>
      <c r="H58" s="210">
        <f t="shared" si="26"/>
        <v>0</v>
      </c>
      <c r="I58" s="223"/>
      <c r="J58" s="34"/>
      <c r="K58" s="26"/>
      <c r="L58" s="26"/>
      <c r="M58" s="40">
        <f t="shared" si="2"/>
        <v>0</v>
      </c>
      <c r="N58" s="79">
        <f t="shared" si="8"/>
        <v>0</v>
      </c>
      <c r="O58" s="498">
        <f t="shared" si="29"/>
        <v>0</v>
      </c>
      <c r="P58" s="503">
        <f t="shared" si="27"/>
        <v>0</v>
      </c>
      <c r="Q58" s="36">
        <f t="shared" si="27"/>
        <v>0</v>
      </c>
    </row>
    <row r="59" spans="1:17" ht="46.5" customHeight="1" x14ac:dyDescent="0.25">
      <c r="A59" s="51" t="s">
        <v>140</v>
      </c>
      <c r="B59" s="334" t="s">
        <v>424</v>
      </c>
      <c r="C59" s="237" t="s">
        <v>25</v>
      </c>
      <c r="D59" s="45"/>
      <c r="E59" s="27"/>
      <c r="F59" s="27"/>
      <c r="G59" s="39"/>
      <c r="H59" s="210">
        <f t="shared" si="26"/>
        <v>0</v>
      </c>
      <c r="I59" s="223"/>
      <c r="J59" s="34"/>
      <c r="K59" s="26"/>
      <c r="L59" s="26"/>
      <c r="M59" s="40">
        <f t="shared" si="2"/>
        <v>0</v>
      </c>
      <c r="N59" s="79">
        <f t="shared" si="8"/>
        <v>0</v>
      </c>
      <c r="O59" s="498">
        <f t="shared" si="29"/>
        <v>0</v>
      </c>
      <c r="P59" s="503">
        <f t="shared" si="27"/>
        <v>0</v>
      </c>
      <c r="Q59" s="36">
        <f t="shared" si="27"/>
        <v>0</v>
      </c>
    </row>
    <row r="60" spans="1:17" x14ac:dyDescent="0.25">
      <c r="A60" s="51" t="s">
        <v>99</v>
      </c>
      <c r="B60" s="334" t="s">
        <v>100</v>
      </c>
      <c r="C60" s="237" t="s">
        <v>25</v>
      </c>
      <c r="D60" s="33"/>
      <c r="E60" s="26"/>
      <c r="F60" s="27">
        <f>E60</f>
        <v>0</v>
      </c>
      <c r="G60" s="39"/>
      <c r="H60" s="210">
        <f t="shared" si="26"/>
        <v>0</v>
      </c>
      <c r="I60" s="223"/>
      <c r="J60" s="34"/>
      <c r="K60" s="26"/>
      <c r="L60" s="29"/>
      <c r="M60" s="40">
        <f t="shared" si="2"/>
        <v>0</v>
      </c>
      <c r="N60" s="79">
        <f t="shared" si="8"/>
        <v>0</v>
      </c>
      <c r="O60" s="498">
        <f t="shared" si="29"/>
        <v>0</v>
      </c>
      <c r="P60" s="503">
        <f t="shared" si="27"/>
        <v>0</v>
      </c>
      <c r="Q60" s="503">
        <f t="shared" si="27"/>
        <v>0</v>
      </c>
    </row>
    <row r="61" spans="1:17" ht="31.5" x14ac:dyDescent="0.25">
      <c r="A61" s="51" t="s">
        <v>101</v>
      </c>
      <c r="B61" s="334" t="s">
        <v>102</v>
      </c>
      <c r="C61" s="237" t="s">
        <v>25</v>
      </c>
      <c r="D61" s="33"/>
      <c r="E61" s="26"/>
      <c r="F61" s="27"/>
      <c r="G61" s="39"/>
      <c r="H61" s="210">
        <f t="shared" si="26"/>
        <v>0</v>
      </c>
      <c r="I61" s="223"/>
      <c r="J61" s="35"/>
      <c r="K61" s="26"/>
      <c r="L61" s="26"/>
      <c r="M61" s="40">
        <f t="shared" si="2"/>
        <v>0</v>
      </c>
      <c r="N61" s="79">
        <f t="shared" si="8"/>
        <v>0</v>
      </c>
      <c r="O61" s="498">
        <f t="shared" si="29"/>
        <v>0</v>
      </c>
      <c r="P61" s="503">
        <f t="shared" si="27"/>
        <v>0</v>
      </c>
      <c r="Q61" s="503">
        <f t="shared" si="27"/>
        <v>0</v>
      </c>
    </row>
    <row r="62" spans="1:17" x14ac:dyDescent="0.25">
      <c r="A62" s="51" t="s">
        <v>103</v>
      </c>
      <c r="B62" s="334" t="s">
        <v>104</v>
      </c>
      <c r="C62" s="237" t="s">
        <v>25</v>
      </c>
      <c r="D62" s="100"/>
      <c r="E62" s="37"/>
      <c r="F62" s="90">
        <f>SUM(F63:F67)</f>
        <v>0</v>
      </c>
      <c r="G62" s="101">
        <f>$G$17</f>
        <v>0</v>
      </c>
      <c r="H62" s="210">
        <f t="shared" si="26"/>
        <v>0</v>
      </c>
      <c r="I62" s="217"/>
      <c r="J62" s="97"/>
      <c r="K62" s="40">
        <f t="shared" ref="K62" si="33">SUM(K63:K67)</f>
        <v>0</v>
      </c>
      <c r="L62" s="102"/>
      <c r="M62" s="40">
        <f t="shared" si="2"/>
        <v>0</v>
      </c>
      <c r="N62" s="79">
        <f t="shared" si="8"/>
        <v>0</v>
      </c>
      <c r="O62" s="500">
        <f t="shared" si="29"/>
        <v>0</v>
      </c>
      <c r="P62" s="505">
        <f t="shared" si="27"/>
        <v>0</v>
      </c>
      <c r="Q62" s="503">
        <f t="shared" si="27"/>
        <v>0</v>
      </c>
    </row>
    <row r="63" spans="1:17" s="17" customFormat="1" outlineLevel="1" x14ac:dyDescent="0.25">
      <c r="A63" s="78" t="s">
        <v>105</v>
      </c>
      <c r="B63" s="336" t="s">
        <v>84</v>
      </c>
      <c r="C63" s="236" t="s">
        <v>25</v>
      </c>
      <c r="D63" s="38"/>
      <c r="E63" s="31"/>
      <c r="F63" s="43">
        <f>E63</f>
        <v>0</v>
      </c>
      <c r="G63" s="44"/>
      <c r="H63" s="220">
        <f t="shared" si="26"/>
        <v>0</v>
      </c>
      <c r="I63" s="222"/>
      <c r="J63" s="49"/>
      <c r="K63" s="43"/>
      <c r="L63" s="31"/>
      <c r="M63" s="83">
        <f t="shared" si="2"/>
        <v>0</v>
      </c>
      <c r="N63" s="87">
        <f t="shared" si="8"/>
        <v>0</v>
      </c>
      <c r="O63" s="499">
        <f t="shared" si="29"/>
        <v>0</v>
      </c>
      <c r="P63" s="504">
        <f t="shared" si="27"/>
        <v>0</v>
      </c>
      <c r="Q63" s="503">
        <f t="shared" si="27"/>
        <v>0</v>
      </c>
    </row>
    <row r="64" spans="1:17" s="17" customFormat="1" outlineLevel="1" x14ac:dyDescent="0.25">
      <c r="A64" s="78" t="s">
        <v>106</v>
      </c>
      <c r="B64" s="336" t="s">
        <v>86</v>
      </c>
      <c r="C64" s="236" t="s">
        <v>25</v>
      </c>
      <c r="D64" s="38"/>
      <c r="E64" s="31"/>
      <c r="F64" s="43">
        <f t="shared" ref="F64:F66" si="34">E64</f>
        <v>0</v>
      </c>
      <c r="G64" s="44"/>
      <c r="H64" s="220">
        <f t="shared" si="26"/>
        <v>0</v>
      </c>
      <c r="I64" s="222"/>
      <c r="J64" s="49"/>
      <c r="K64" s="43"/>
      <c r="L64" s="31"/>
      <c r="M64" s="83">
        <f t="shared" si="2"/>
        <v>0</v>
      </c>
      <c r="N64" s="87">
        <f t="shared" si="8"/>
        <v>0</v>
      </c>
      <c r="O64" s="499">
        <f t="shared" si="29"/>
        <v>0</v>
      </c>
      <c r="P64" s="504">
        <f t="shared" si="27"/>
        <v>0</v>
      </c>
      <c r="Q64" s="503">
        <f t="shared" si="27"/>
        <v>0</v>
      </c>
    </row>
    <row r="65" spans="1:17" s="17" customFormat="1" outlineLevel="1" x14ac:dyDescent="0.25">
      <c r="A65" s="78" t="s">
        <v>107</v>
      </c>
      <c r="B65" s="336" t="s">
        <v>88</v>
      </c>
      <c r="C65" s="236" t="s">
        <v>25</v>
      </c>
      <c r="D65" s="38"/>
      <c r="E65" s="31"/>
      <c r="F65" s="43">
        <f t="shared" si="34"/>
        <v>0</v>
      </c>
      <c r="G65" s="44"/>
      <c r="H65" s="220">
        <f t="shared" si="26"/>
        <v>0</v>
      </c>
      <c r="I65" s="222"/>
      <c r="J65" s="49"/>
      <c r="K65" s="43"/>
      <c r="L65" s="31"/>
      <c r="M65" s="83">
        <f t="shared" si="2"/>
        <v>0</v>
      </c>
      <c r="N65" s="87">
        <f t="shared" si="8"/>
        <v>0</v>
      </c>
      <c r="O65" s="499">
        <f t="shared" si="29"/>
        <v>0</v>
      </c>
      <c r="P65" s="504">
        <f t="shared" si="27"/>
        <v>0</v>
      </c>
      <c r="Q65" s="503">
        <f t="shared" si="27"/>
        <v>0</v>
      </c>
    </row>
    <row r="66" spans="1:17" s="17" customFormat="1" outlineLevel="1" x14ac:dyDescent="0.25">
      <c r="A66" s="78" t="s">
        <v>108</v>
      </c>
      <c r="B66" s="336" t="s">
        <v>90</v>
      </c>
      <c r="C66" s="236" t="s">
        <v>25</v>
      </c>
      <c r="D66" s="38"/>
      <c r="E66" s="31"/>
      <c r="F66" s="43">
        <f t="shared" si="34"/>
        <v>0</v>
      </c>
      <c r="G66" s="44"/>
      <c r="H66" s="220">
        <f t="shared" si="26"/>
        <v>0</v>
      </c>
      <c r="I66" s="222"/>
      <c r="J66" s="49"/>
      <c r="K66" s="43"/>
      <c r="L66" s="31"/>
      <c r="M66" s="83">
        <f t="shared" si="2"/>
        <v>0</v>
      </c>
      <c r="N66" s="87">
        <f t="shared" si="8"/>
        <v>0</v>
      </c>
      <c r="O66" s="499">
        <f t="shared" si="29"/>
        <v>0</v>
      </c>
      <c r="P66" s="504">
        <f t="shared" si="27"/>
        <v>0</v>
      </c>
      <c r="Q66" s="503">
        <f t="shared" si="27"/>
        <v>0</v>
      </c>
    </row>
    <row r="67" spans="1:17" s="17" customFormat="1" outlineLevel="1" x14ac:dyDescent="0.25">
      <c r="A67" s="78" t="s">
        <v>109</v>
      </c>
      <c r="B67" s="336" t="s">
        <v>92</v>
      </c>
      <c r="C67" s="236" t="s">
        <v>25</v>
      </c>
      <c r="D67" s="38"/>
      <c r="E67" s="31"/>
      <c r="F67" s="43"/>
      <c r="G67" s="44"/>
      <c r="H67" s="220">
        <f t="shared" si="26"/>
        <v>0</v>
      </c>
      <c r="I67" s="222"/>
      <c r="J67" s="49"/>
      <c r="K67" s="43"/>
      <c r="L67" s="32"/>
      <c r="M67" s="83">
        <f t="shared" si="2"/>
        <v>0</v>
      </c>
      <c r="N67" s="87">
        <f t="shared" si="8"/>
        <v>0</v>
      </c>
      <c r="O67" s="499">
        <f t="shared" si="29"/>
        <v>0</v>
      </c>
      <c r="P67" s="504">
        <f t="shared" si="27"/>
        <v>0</v>
      </c>
      <c r="Q67" s="503">
        <f t="shared" si="27"/>
        <v>0</v>
      </c>
    </row>
    <row r="68" spans="1:17" x14ac:dyDescent="0.25">
      <c r="A68" s="51" t="s">
        <v>110</v>
      </c>
      <c r="B68" s="334" t="s">
        <v>111</v>
      </c>
      <c r="C68" s="237" t="s">
        <v>25</v>
      </c>
      <c r="D68" s="100"/>
      <c r="E68" s="37"/>
      <c r="F68" s="90">
        <f>SUM(F69:F73)</f>
        <v>0</v>
      </c>
      <c r="G68" s="101">
        <f>$G$17</f>
        <v>0</v>
      </c>
      <c r="H68" s="210">
        <f t="shared" si="26"/>
        <v>0</v>
      </c>
      <c r="I68" s="217"/>
      <c r="J68" s="97"/>
      <c r="K68" s="40">
        <f t="shared" ref="K68" si="35">SUM(K69:K73)</f>
        <v>0</v>
      </c>
      <c r="L68" s="103"/>
      <c r="M68" s="40">
        <f t="shared" si="2"/>
        <v>0</v>
      </c>
      <c r="N68" s="79">
        <f t="shared" si="8"/>
        <v>0</v>
      </c>
      <c r="O68" s="500">
        <f t="shared" si="29"/>
        <v>0</v>
      </c>
      <c r="P68" s="505">
        <f t="shared" si="27"/>
        <v>0</v>
      </c>
      <c r="Q68" s="503">
        <f t="shared" si="27"/>
        <v>0</v>
      </c>
    </row>
    <row r="69" spans="1:17" s="17" customFormat="1" outlineLevel="1" x14ac:dyDescent="0.25">
      <c r="A69" s="78" t="s">
        <v>112</v>
      </c>
      <c r="B69" s="336" t="s">
        <v>84</v>
      </c>
      <c r="C69" s="236" t="s">
        <v>25</v>
      </c>
      <c r="D69" s="38"/>
      <c r="E69" s="31"/>
      <c r="F69" s="43">
        <f>E69</f>
        <v>0</v>
      </c>
      <c r="G69" s="44"/>
      <c r="H69" s="220">
        <f t="shared" si="26"/>
        <v>0</v>
      </c>
      <c r="I69" s="222"/>
      <c r="J69" s="49"/>
      <c r="K69" s="43"/>
      <c r="L69" s="31"/>
      <c r="M69" s="83">
        <f t="shared" si="2"/>
        <v>0</v>
      </c>
      <c r="N69" s="87">
        <f t="shared" si="8"/>
        <v>0</v>
      </c>
      <c r="O69" s="499">
        <f t="shared" si="29"/>
        <v>0</v>
      </c>
      <c r="P69" s="504">
        <f t="shared" si="27"/>
        <v>0</v>
      </c>
      <c r="Q69" s="503">
        <f t="shared" si="27"/>
        <v>0</v>
      </c>
    </row>
    <row r="70" spans="1:17" s="17" customFormat="1" outlineLevel="1" x14ac:dyDescent="0.25">
      <c r="A70" s="78" t="s">
        <v>113</v>
      </c>
      <c r="B70" s="336" t="s">
        <v>86</v>
      </c>
      <c r="C70" s="236" t="s">
        <v>25</v>
      </c>
      <c r="D70" s="30"/>
      <c r="E70" s="31"/>
      <c r="F70" s="43">
        <f t="shared" ref="F70:F72" si="36">E70</f>
        <v>0</v>
      </c>
      <c r="G70" s="44"/>
      <c r="H70" s="220">
        <f t="shared" si="26"/>
        <v>0</v>
      </c>
      <c r="I70" s="222"/>
      <c r="J70" s="49"/>
      <c r="K70" s="43"/>
      <c r="L70" s="31"/>
      <c r="M70" s="83">
        <f t="shared" si="2"/>
        <v>0</v>
      </c>
      <c r="N70" s="87">
        <f t="shared" si="8"/>
        <v>0</v>
      </c>
      <c r="O70" s="499">
        <f t="shared" si="29"/>
        <v>0</v>
      </c>
      <c r="P70" s="504">
        <f t="shared" si="27"/>
        <v>0</v>
      </c>
      <c r="Q70" s="503">
        <f t="shared" si="27"/>
        <v>0</v>
      </c>
    </row>
    <row r="71" spans="1:17" s="17" customFormat="1" outlineLevel="1" x14ac:dyDescent="0.25">
      <c r="A71" s="78" t="s">
        <v>114</v>
      </c>
      <c r="B71" s="336" t="s">
        <v>88</v>
      </c>
      <c r="C71" s="236" t="s">
        <v>25</v>
      </c>
      <c r="D71" s="30"/>
      <c r="E71" s="31"/>
      <c r="F71" s="43">
        <f t="shared" si="36"/>
        <v>0</v>
      </c>
      <c r="G71" s="44"/>
      <c r="H71" s="220">
        <f t="shared" si="26"/>
        <v>0</v>
      </c>
      <c r="I71" s="222"/>
      <c r="J71" s="49"/>
      <c r="K71" s="43"/>
      <c r="L71" s="31"/>
      <c r="M71" s="83">
        <f t="shared" si="2"/>
        <v>0</v>
      </c>
      <c r="N71" s="87">
        <f t="shared" si="8"/>
        <v>0</v>
      </c>
      <c r="O71" s="499">
        <f t="shared" si="29"/>
        <v>0</v>
      </c>
      <c r="P71" s="504">
        <f t="shared" si="27"/>
        <v>0</v>
      </c>
      <c r="Q71" s="503">
        <f t="shared" si="27"/>
        <v>0</v>
      </c>
    </row>
    <row r="72" spans="1:17" s="17" customFormat="1" outlineLevel="1" x14ac:dyDescent="0.25">
      <c r="A72" s="78" t="s">
        <v>115</v>
      </c>
      <c r="B72" s="336" t="s">
        <v>90</v>
      </c>
      <c r="C72" s="236" t="s">
        <v>25</v>
      </c>
      <c r="D72" s="30"/>
      <c r="E72" s="31"/>
      <c r="F72" s="43">
        <f t="shared" si="36"/>
        <v>0</v>
      </c>
      <c r="G72" s="44"/>
      <c r="H72" s="220">
        <f t="shared" si="26"/>
        <v>0</v>
      </c>
      <c r="I72" s="222"/>
      <c r="J72" s="49"/>
      <c r="K72" s="43"/>
      <c r="L72" s="31"/>
      <c r="M72" s="83">
        <f t="shared" si="2"/>
        <v>0</v>
      </c>
      <c r="N72" s="87">
        <f t="shared" si="8"/>
        <v>0</v>
      </c>
      <c r="O72" s="499">
        <f t="shared" si="29"/>
        <v>0</v>
      </c>
      <c r="P72" s="504">
        <f t="shared" si="27"/>
        <v>0</v>
      </c>
      <c r="Q72" s="503">
        <f t="shared" si="27"/>
        <v>0</v>
      </c>
    </row>
    <row r="73" spans="1:17" s="17" customFormat="1" outlineLevel="1" x14ac:dyDescent="0.25">
      <c r="A73" s="78" t="s">
        <v>116</v>
      </c>
      <c r="B73" s="336" t="s">
        <v>92</v>
      </c>
      <c r="C73" s="236" t="s">
        <v>25</v>
      </c>
      <c r="D73" s="30"/>
      <c r="E73" s="31"/>
      <c r="F73" s="43"/>
      <c r="G73" s="44"/>
      <c r="H73" s="220">
        <f t="shared" si="26"/>
        <v>0</v>
      </c>
      <c r="I73" s="222"/>
      <c r="J73" s="49"/>
      <c r="K73" s="43"/>
      <c r="L73" s="31"/>
      <c r="M73" s="83">
        <f t="shared" si="2"/>
        <v>0</v>
      </c>
      <c r="N73" s="87">
        <f t="shared" si="8"/>
        <v>0</v>
      </c>
      <c r="O73" s="499">
        <f t="shared" si="29"/>
        <v>0</v>
      </c>
      <c r="P73" s="504">
        <f t="shared" si="27"/>
        <v>0</v>
      </c>
      <c r="Q73" s="503">
        <f t="shared" si="27"/>
        <v>0</v>
      </c>
    </row>
    <row r="74" spans="1:17" ht="37.5" customHeight="1" thickBot="1" x14ac:dyDescent="0.3">
      <c r="A74" s="597" t="s">
        <v>117</v>
      </c>
      <c r="B74" s="598"/>
      <c r="C74" s="307" t="s">
        <v>25</v>
      </c>
      <c r="D74" s="308">
        <f>IFERROR(D68/(D84-SUM(D68,D60,D47)),0)</f>
        <v>0</v>
      </c>
      <c r="E74" s="309">
        <f>IFERROR(E68/(E84-SUM(E68,E60,E47)),0)</f>
        <v>0</v>
      </c>
      <c r="F74" s="310">
        <f>IFERROR(F68/(F84-SUM(F68,F60,F47)),0)</f>
        <v>0</v>
      </c>
      <c r="G74" s="311">
        <f>IFERROR(G68/(G84-SUM(G68,G60,G47)),0)</f>
        <v>0</v>
      </c>
      <c r="H74" s="312">
        <f t="shared" si="26"/>
        <v>0</v>
      </c>
      <c r="I74" s="313">
        <f>IFERROR(I68/(I84-SUM(I68,I60,I47)),0)</f>
        <v>0</v>
      </c>
      <c r="J74" s="314">
        <f>IFERROR(J68/(J84-SUM(J68,J60,J47)),0)</f>
        <v>0</v>
      </c>
      <c r="K74" s="310">
        <f>IFERROR(K68/(K84-SUM(K68,K60,K47)),0)</f>
        <v>0</v>
      </c>
      <c r="L74" s="315">
        <f>IFERROR(L68/(L84-SUM(L68,L60,L47)),0)</f>
        <v>0</v>
      </c>
      <c r="M74" s="310">
        <f t="shared" si="2"/>
        <v>0</v>
      </c>
      <c r="N74" s="316">
        <f t="shared" si="8"/>
        <v>0</v>
      </c>
      <c r="O74" s="501">
        <f t="shared" si="29"/>
        <v>0</v>
      </c>
      <c r="P74" s="506">
        <f t="shared" si="27"/>
        <v>0</v>
      </c>
      <c r="Q74" s="503">
        <f t="shared" si="27"/>
        <v>0</v>
      </c>
    </row>
    <row r="75" spans="1:17" s="18" customFormat="1" ht="16.5" customHeight="1" thickBot="1" x14ac:dyDescent="0.3">
      <c r="A75" s="563" t="s">
        <v>561</v>
      </c>
      <c r="B75" s="564"/>
      <c r="C75" s="323" t="s">
        <v>25</v>
      </c>
      <c r="D75" s="324">
        <f>SUM(D44:D48,D57:D62,D68)</f>
        <v>0</v>
      </c>
      <c r="E75" s="325">
        <f>SUM(E44:E48,E57:E62,E68)</f>
        <v>0</v>
      </c>
      <c r="F75" s="325">
        <f>SUM(F44:F48,F57:F62,F68)</f>
        <v>0</v>
      </c>
      <c r="G75" s="326"/>
      <c r="H75" s="327">
        <f t="shared" si="26"/>
        <v>0</v>
      </c>
      <c r="I75" s="328">
        <f>SUM(I44:I48,I57:I62,I68)</f>
        <v>0</v>
      </c>
      <c r="J75" s="329">
        <f>SUM(J44:J48,J57:J62,J68)</f>
        <v>0</v>
      </c>
      <c r="K75" s="325">
        <f>SUM(K44:K48,K57:K62,K68)</f>
        <v>0</v>
      </c>
      <c r="L75" s="330"/>
      <c r="M75" s="325">
        <f t="shared" si="2"/>
        <v>0</v>
      </c>
      <c r="N75" s="331">
        <f t="shared" si="8"/>
        <v>0</v>
      </c>
      <c r="O75" s="325">
        <f>SUM(O44:O48,O57:O62,O68)</f>
        <v>0</v>
      </c>
      <c r="P75" s="325">
        <f>SUM(P44:P48,P57:P62,P68)</f>
        <v>0</v>
      </c>
      <c r="Q75" s="325">
        <f>SUM(Q44:Q48,Q57:Q62,Q68)</f>
        <v>0</v>
      </c>
    </row>
    <row r="76" spans="1:17" s="258" customFormat="1" x14ac:dyDescent="0.25">
      <c r="A76" s="317" t="s">
        <v>425</v>
      </c>
      <c r="B76" s="318" t="s">
        <v>138</v>
      </c>
      <c r="C76" s="319"/>
      <c r="D76" s="320"/>
      <c r="E76" s="321"/>
      <c r="F76" s="321"/>
      <c r="G76" s="322"/>
      <c r="H76" s="321"/>
      <c r="I76" s="321"/>
      <c r="J76" s="321"/>
      <c r="K76" s="321"/>
      <c r="L76" s="321"/>
      <c r="M76" s="321"/>
      <c r="N76" s="364"/>
      <c r="O76" s="366">
        <f t="shared" si="29"/>
        <v>0</v>
      </c>
      <c r="P76" s="366">
        <f t="shared" si="27"/>
        <v>0</v>
      </c>
      <c r="Q76" s="320">
        <f t="shared" si="27"/>
        <v>0</v>
      </c>
    </row>
    <row r="77" spans="1:17" s="258" customFormat="1" ht="16.5" thickBot="1" x14ac:dyDescent="0.3">
      <c r="A77" s="259" t="s">
        <v>426</v>
      </c>
      <c r="B77" s="304" t="s">
        <v>139</v>
      </c>
      <c r="C77" s="302"/>
      <c r="D77" s="263"/>
      <c r="E77" s="260"/>
      <c r="F77" s="260"/>
      <c r="G77" s="261"/>
      <c r="H77" s="260"/>
      <c r="I77" s="262"/>
      <c r="J77" s="263"/>
      <c r="K77" s="260"/>
      <c r="L77" s="260"/>
      <c r="M77" s="260"/>
      <c r="N77" s="391"/>
      <c r="O77" s="368">
        <f t="shared" si="29"/>
        <v>0</v>
      </c>
      <c r="P77" s="368">
        <f t="shared" ref="P77:Q77" si="37">O77*$P$14</f>
        <v>0</v>
      </c>
      <c r="Q77" s="262">
        <f t="shared" si="37"/>
        <v>0</v>
      </c>
    </row>
    <row r="78" spans="1:17" ht="31.5" customHeight="1" thickBot="1" x14ac:dyDescent="0.3">
      <c r="A78" s="291" t="s">
        <v>119</v>
      </c>
      <c r="B78" s="306" t="s">
        <v>351</v>
      </c>
      <c r="C78" s="292" t="s">
        <v>25</v>
      </c>
      <c r="D78" s="297"/>
      <c r="E78" s="293"/>
      <c r="F78" s="293">
        <f>E78</f>
        <v>0</v>
      </c>
      <c r="G78" s="294"/>
      <c r="H78" s="295">
        <f t="shared" ref="H78:H93" si="38">IFERROR(E78-D78,0)</f>
        <v>0</v>
      </c>
      <c r="I78" s="296"/>
      <c r="J78" s="297"/>
      <c r="K78" s="298"/>
      <c r="L78" s="299"/>
      <c r="M78" s="298">
        <f t="shared" ref="M78:M81" si="39">IFERROR(J78-I78,0)</f>
        <v>0</v>
      </c>
      <c r="N78" s="331">
        <f t="shared" ref="N78" si="40">IFERROR(J78/I78-1,0)</f>
        <v>0</v>
      </c>
      <c r="O78" s="300"/>
      <c r="P78" s="300"/>
      <c r="Q78" s="300"/>
    </row>
    <row r="79" spans="1:17" s="18" customFormat="1" ht="19.5" customHeight="1" thickBot="1" x14ac:dyDescent="0.3">
      <c r="A79" s="565" t="s">
        <v>428</v>
      </c>
      <c r="B79" s="566"/>
      <c r="C79" s="566"/>
      <c r="D79" s="567"/>
      <c r="E79" s="567"/>
      <c r="F79" s="567"/>
      <c r="G79" s="567"/>
      <c r="H79" s="567"/>
      <c r="I79" s="567"/>
      <c r="J79" s="567"/>
      <c r="K79" s="567"/>
      <c r="L79" s="567"/>
      <c r="M79" s="567"/>
      <c r="N79" s="567"/>
      <c r="O79" s="567"/>
      <c r="P79" s="567"/>
      <c r="Q79" s="568"/>
    </row>
    <row r="80" spans="1:17" x14ac:dyDescent="0.25">
      <c r="A80" s="303" t="s">
        <v>564</v>
      </c>
      <c r="B80" s="50" t="s">
        <v>118</v>
      </c>
      <c r="C80" s="382"/>
      <c r="D80" s="171"/>
      <c r="E80" s="172"/>
      <c r="F80" s="172"/>
      <c r="G80" s="173"/>
      <c r="H80" s="384">
        <f t="shared" si="38"/>
        <v>0</v>
      </c>
      <c r="I80" s="221"/>
      <c r="J80" s="171"/>
      <c r="K80" s="174">
        <f>'[7]Таб.11 Пр.5 КНК'!B21</f>
        <v>1.3000000000000001E-2</v>
      </c>
      <c r="L80" s="174"/>
      <c r="M80" s="174">
        <f t="shared" si="39"/>
        <v>0</v>
      </c>
      <c r="N80" s="497">
        <f t="shared" ref="N80:N93" si="41">IFERROR(J80/I80-1,0)</f>
        <v>0</v>
      </c>
      <c r="O80" s="496"/>
      <c r="P80" s="496"/>
      <c r="Q80" s="496"/>
    </row>
    <row r="81" spans="1:17" x14ac:dyDescent="0.25">
      <c r="A81" s="51" t="s">
        <v>565</v>
      </c>
      <c r="B81" s="50" t="s">
        <v>141</v>
      </c>
      <c r="C81" s="382" t="s">
        <v>25</v>
      </c>
      <c r="D81" s="41"/>
      <c r="E81" s="27"/>
      <c r="F81" s="27"/>
      <c r="G81" s="39"/>
      <c r="H81" s="385">
        <f t="shared" si="38"/>
        <v>0</v>
      </c>
      <c r="I81" s="215"/>
      <c r="J81" s="41"/>
      <c r="K81" s="40">
        <f>D84</f>
        <v>0</v>
      </c>
      <c r="L81" s="40"/>
      <c r="M81" s="40">
        <f t="shared" si="39"/>
        <v>0</v>
      </c>
      <c r="N81" s="316">
        <f t="shared" si="41"/>
        <v>0</v>
      </c>
      <c r="O81" s="217"/>
      <c r="P81" s="217"/>
      <c r="Q81" s="217"/>
    </row>
    <row r="82" spans="1:17" s="18" customFormat="1" ht="33.75" customHeight="1" thickBot="1" x14ac:dyDescent="0.3">
      <c r="A82" s="569" t="s">
        <v>566</v>
      </c>
      <c r="B82" s="570"/>
      <c r="C82" s="383" t="s">
        <v>25</v>
      </c>
      <c r="D82" s="381">
        <f>D80*D81</f>
        <v>0</v>
      </c>
      <c r="E82" s="378">
        <f>E80*E81</f>
        <v>0</v>
      </c>
      <c r="F82" s="378"/>
      <c r="G82" s="379"/>
      <c r="H82" s="386">
        <f t="shared" si="38"/>
        <v>0</v>
      </c>
      <c r="I82" s="380">
        <f>I80*I81</f>
        <v>0</v>
      </c>
      <c r="J82" s="381">
        <f>J80*J81</f>
        <v>0</v>
      </c>
      <c r="K82" s="92"/>
      <c r="L82" s="92"/>
      <c r="M82" s="92">
        <f>M80*M81</f>
        <v>0</v>
      </c>
      <c r="N82" s="96">
        <f t="shared" ref="N82" si="42">IFERROR(J82/I82-1,0)</f>
        <v>0</v>
      </c>
      <c r="O82" s="218">
        <f>O80*O81</f>
        <v>0</v>
      </c>
      <c r="P82" s="218">
        <f>P80*P81</f>
        <v>0</v>
      </c>
      <c r="Q82" s="218">
        <f>Q80*Q81</f>
        <v>0</v>
      </c>
    </row>
    <row r="83" spans="1:17" s="18" customFormat="1" x14ac:dyDescent="0.25">
      <c r="A83" s="369" t="s">
        <v>142</v>
      </c>
      <c r="B83" s="370" t="s">
        <v>120</v>
      </c>
      <c r="C83" s="371" t="s">
        <v>25</v>
      </c>
      <c r="D83" s="372">
        <f>D39+D75+D76+D77+D78+D82</f>
        <v>0</v>
      </c>
      <c r="E83" s="373">
        <f>E39+E75+E76+E77+E78+E82</f>
        <v>0</v>
      </c>
      <c r="F83" s="373" t="e">
        <f>SUM(F39,F75,F78,F79)+#REF!+#REF!</f>
        <v>#REF!</v>
      </c>
      <c r="G83" s="374"/>
      <c r="H83" s="375">
        <f t="shared" si="38"/>
        <v>0</v>
      </c>
      <c r="I83" s="376">
        <f>I39+I75+I76+I77+I78+I82</f>
        <v>0</v>
      </c>
      <c r="J83" s="372">
        <f>J39+J75+J76+J77+J78+J82</f>
        <v>0</v>
      </c>
      <c r="K83" s="373">
        <f>SUM(K39,K75,K78,K79)</f>
        <v>0</v>
      </c>
      <c r="L83" s="373"/>
      <c r="M83" s="373">
        <f t="shared" ref="M83:M84" si="43">IFERROR(J83-I83,0)</f>
        <v>0</v>
      </c>
      <c r="N83" s="495">
        <f t="shared" si="41"/>
        <v>0</v>
      </c>
      <c r="O83" s="377">
        <f>O39+O75+O76+O77+O78+O82</f>
        <v>0</v>
      </c>
      <c r="P83" s="377">
        <f>SUM(P39,P75,P78,P79)</f>
        <v>0</v>
      </c>
      <c r="Q83" s="377">
        <f>SUM(Q39,Q75,Q78,Q79)</f>
        <v>0</v>
      </c>
    </row>
    <row r="84" spans="1:17" s="18" customFormat="1" ht="32.25" thickBot="1" x14ac:dyDescent="0.3">
      <c r="A84" s="52" t="s">
        <v>143</v>
      </c>
      <c r="B84" s="305" t="s">
        <v>122</v>
      </c>
      <c r="C84" s="238" t="s">
        <v>25</v>
      </c>
      <c r="D84" s="95">
        <f>D83-D44</f>
        <v>0</v>
      </c>
      <c r="E84" s="92">
        <f>E83-E44</f>
        <v>0</v>
      </c>
      <c r="F84" s="92" t="e">
        <f>F83-F44</f>
        <v>#REF!</v>
      </c>
      <c r="G84" s="93"/>
      <c r="H84" s="213">
        <f t="shared" si="38"/>
        <v>0</v>
      </c>
      <c r="I84" s="218">
        <f>I83-I44</f>
        <v>0</v>
      </c>
      <c r="J84" s="95">
        <f>J83-J44</f>
        <v>0</v>
      </c>
      <c r="K84" s="92">
        <f>K83-K44</f>
        <v>0</v>
      </c>
      <c r="L84" s="92"/>
      <c r="M84" s="92">
        <f t="shared" si="43"/>
        <v>0</v>
      </c>
      <c r="N84" s="495">
        <f t="shared" si="41"/>
        <v>0</v>
      </c>
      <c r="O84" s="94">
        <f>O83-O44</f>
        <v>0</v>
      </c>
      <c r="P84" s="94">
        <f>P83-P44</f>
        <v>0</v>
      </c>
      <c r="Q84" s="94">
        <f>Q83-Q44</f>
        <v>0</v>
      </c>
    </row>
    <row r="85" spans="1:17" ht="16.5" thickBot="1" x14ac:dyDescent="0.3">
      <c r="A85" s="560" t="s">
        <v>144</v>
      </c>
      <c r="B85" s="561"/>
      <c r="C85" s="561"/>
      <c r="D85" s="561"/>
      <c r="E85" s="561"/>
      <c r="F85" s="561"/>
      <c r="G85" s="561"/>
      <c r="H85" s="561"/>
      <c r="I85" s="561"/>
      <c r="J85" s="561"/>
      <c r="K85" s="561"/>
      <c r="L85" s="561"/>
      <c r="M85" s="561"/>
      <c r="N85" s="561"/>
      <c r="O85" s="561"/>
      <c r="P85" s="561"/>
      <c r="Q85" s="562"/>
    </row>
    <row r="86" spans="1:17" x14ac:dyDescent="0.25">
      <c r="A86" s="241" t="s">
        <v>145</v>
      </c>
      <c r="B86" s="240" t="s">
        <v>123</v>
      </c>
      <c r="C86" s="239" t="s">
        <v>124</v>
      </c>
      <c r="D86" s="180"/>
      <c r="E86" s="181"/>
      <c r="F86" s="172">
        <f>E86</f>
        <v>0</v>
      </c>
      <c r="G86" s="173"/>
      <c r="H86" s="224">
        <f t="shared" si="38"/>
        <v>0</v>
      </c>
      <c r="I86" s="507"/>
      <c r="J86" s="171"/>
      <c r="K86" s="172"/>
      <c r="L86" s="172"/>
      <c r="M86" s="174">
        <f t="shared" ref="M86:M93" si="44">IFERROR(J86-I86,0)</f>
        <v>0</v>
      </c>
      <c r="N86" s="512">
        <f t="shared" si="41"/>
        <v>0</v>
      </c>
      <c r="O86" s="178">
        <f t="shared" ref="O86:O87" si="45">J86*$O$14</f>
        <v>0</v>
      </c>
      <c r="P86" s="178">
        <f t="shared" ref="P86:Q87" si="46">O86*$P$14</f>
        <v>0</v>
      </c>
      <c r="Q86" s="178">
        <f t="shared" si="46"/>
        <v>0</v>
      </c>
    </row>
    <row r="87" spans="1:17" ht="32.25" thickBot="1" x14ac:dyDescent="0.3">
      <c r="A87" s="352" t="s">
        <v>146</v>
      </c>
      <c r="B87" s="353" t="s">
        <v>125</v>
      </c>
      <c r="C87" s="354" t="s">
        <v>126</v>
      </c>
      <c r="D87" s="355"/>
      <c r="E87" s="356"/>
      <c r="F87" s="340">
        <f>E87</f>
        <v>0</v>
      </c>
      <c r="G87" s="357"/>
      <c r="H87" s="358">
        <f t="shared" si="38"/>
        <v>0</v>
      </c>
      <c r="I87" s="508"/>
      <c r="J87" s="513"/>
      <c r="K87" s="514"/>
      <c r="L87" s="515"/>
      <c r="M87" s="516">
        <f t="shared" si="44"/>
        <v>0</v>
      </c>
      <c r="N87" s="517">
        <f t="shared" si="41"/>
        <v>0</v>
      </c>
      <c r="O87" s="348">
        <f t="shared" si="45"/>
        <v>0</v>
      </c>
      <c r="P87" s="348">
        <f t="shared" si="46"/>
        <v>0</v>
      </c>
      <c r="Q87" s="348">
        <f t="shared" si="46"/>
        <v>0</v>
      </c>
    </row>
    <row r="88" spans="1:17" s="18" customFormat="1" ht="16.5" thickBot="1" x14ac:dyDescent="0.3">
      <c r="A88" s="359" t="s">
        <v>147</v>
      </c>
      <c r="B88" s="360" t="s">
        <v>127</v>
      </c>
      <c r="C88" s="323" t="s">
        <v>25</v>
      </c>
      <c r="D88" s="324">
        <f>D86*D87</f>
        <v>0</v>
      </c>
      <c r="E88" s="325">
        <f t="shared" ref="E88:K88" si="47">E86*E87</f>
        <v>0</v>
      </c>
      <c r="F88" s="325">
        <f t="shared" si="47"/>
        <v>0</v>
      </c>
      <c r="G88" s="326"/>
      <c r="H88" s="327">
        <f t="shared" si="38"/>
        <v>0</v>
      </c>
      <c r="I88" s="328">
        <f t="shared" si="47"/>
        <v>0</v>
      </c>
      <c r="J88" s="509">
        <f t="shared" si="47"/>
        <v>0</v>
      </c>
      <c r="K88" s="510">
        <f t="shared" si="47"/>
        <v>0</v>
      </c>
      <c r="L88" s="510"/>
      <c r="M88" s="510">
        <f t="shared" si="44"/>
        <v>0</v>
      </c>
      <c r="N88" s="511">
        <f t="shared" si="41"/>
        <v>0</v>
      </c>
      <c r="O88" s="349">
        <f t="shared" ref="O88:Q88" si="48">O86*O87</f>
        <v>0</v>
      </c>
      <c r="P88" s="349">
        <f t="shared" si="48"/>
        <v>0</v>
      </c>
      <c r="Q88" s="349">
        <f t="shared" si="48"/>
        <v>0</v>
      </c>
    </row>
    <row r="89" spans="1:17" s="18" customFormat="1" ht="16.5" thickBot="1" x14ac:dyDescent="0.3">
      <c r="A89" s="560" t="s">
        <v>148</v>
      </c>
      <c r="B89" s="561"/>
      <c r="C89" s="561"/>
      <c r="D89" s="561"/>
      <c r="E89" s="561"/>
      <c r="F89" s="561"/>
      <c r="G89" s="561"/>
      <c r="H89" s="561"/>
      <c r="I89" s="561"/>
      <c r="J89" s="561"/>
      <c r="K89" s="561"/>
      <c r="L89" s="561"/>
      <c r="M89" s="561"/>
      <c r="N89" s="561"/>
      <c r="O89" s="561"/>
      <c r="P89" s="561"/>
      <c r="Q89" s="562"/>
    </row>
    <row r="90" spans="1:17" s="18" customFormat="1" x14ac:dyDescent="0.25">
      <c r="A90" s="245" t="s">
        <v>149</v>
      </c>
      <c r="B90" s="246" t="s">
        <v>128</v>
      </c>
      <c r="C90" s="239" t="s">
        <v>129</v>
      </c>
      <c r="D90" s="171"/>
      <c r="E90" s="172"/>
      <c r="F90" s="172"/>
      <c r="G90" s="173"/>
      <c r="H90" s="224">
        <f t="shared" si="38"/>
        <v>0</v>
      </c>
      <c r="I90" s="221"/>
      <c r="J90" s="182"/>
      <c r="K90" s="174" t="e">
        <f>[7]!Таблица1[[#Totals],[Сумма, 
тыс. руб.]]</f>
        <v>#REF!</v>
      </c>
      <c r="L90" s="174"/>
      <c r="M90" s="174">
        <f t="shared" si="44"/>
        <v>0</v>
      </c>
      <c r="N90" s="179">
        <f t="shared" si="41"/>
        <v>0</v>
      </c>
      <c r="O90" s="178">
        <f t="shared" ref="O90:O93" si="49">J90*$O$14</f>
        <v>0</v>
      </c>
      <c r="P90" s="178">
        <f t="shared" ref="P90" si="50">O90*$P$14</f>
        <v>0</v>
      </c>
      <c r="Q90" s="178">
        <f t="shared" ref="Q90" si="51">P90*$Q$14</f>
        <v>0</v>
      </c>
    </row>
    <row r="91" spans="1:17" s="18" customFormat="1" ht="32.25" thickBot="1" x14ac:dyDescent="0.3">
      <c r="A91" s="243" t="s">
        <v>150</v>
      </c>
      <c r="B91" s="247" t="s">
        <v>130</v>
      </c>
      <c r="C91" s="238" t="s">
        <v>25</v>
      </c>
      <c r="D91" s="91">
        <f>D90</f>
        <v>0</v>
      </c>
      <c r="E91" s="92">
        <f t="shared" ref="E91:Q91" si="52">E90</f>
        <v>0</v>
      </c>
      <c r="F91" s="92">
        <f t="shared" si="52"/>
        <v>0</v>
      </c>
      <c r="G91" s="93"/>
      <c r="H91" s="213">
        <f t="shared" si="38"/>
        <v>0</v>
      </c>
      <c r="I91" s="218">
        <f t="shared" si="52"/>
        <v>0</v>
      </c>
      <c r="J91" s="95">
        <f t="shared" si="52"/>
        <v>0</v>
      </c>
      <c r="K91" s="92" t="e">
        <f t="shared" si="52"/>
        <v>#REF!</v>
      </c>
      <c r="L91" s="92"/>
      <c r="M91" s="92">
        <f t="shared" si="44"/>
        <v>0</v>
      </c>
      <c r="N91" s="104">
        <f t="shared" si="41"/>
        <v>0</v>
      </c>
      <c r="O91" s="94">
        <f t="shared" si="49"/>
        <v>0</v>
      </c>
      <c r="P91" s="94">
        <f t="shared" si="52"/>
        <v>0</v>
      </c>
      <c r="Q91" s="94">
        <f t="shared" si="52"/>
        <v>0</v>
      </c>
    </row>
    <row r="92" spans="1:17" s="18" customFormat="1" x14ac:dyDescent="0.25">
      <c r="A92" s="53" t="s">
        <v>151</v>
      </c>
      <c r="B92" s="54" t="s">
        <v>131</v>
      </c>
      <c r="C92" s="244" t="s">
        <v>25</v>
      </c>
      <c r="D92" s="105">
        <f>SUM(D88,D83,D91)</f>
        <v>0</v>
      </c>
      <c r="E92" s="106">
        <f>SUM(E88,E83,E91)</f>
        <v>0</v>
      </c>
      <c r="F92" s="106" t="e">
        <f>SUM(F88,F83,F91)</f>
        <v>#REF!</v>
      </c>
      <c r="G92" s="107"/>
      <c r="H92" s="225">
        <f t="shared" si="38"/>
        <v>0</v>
      </c>
      <c r="I92" s="226">
        <f>SUM(I88,I83,I91)</f>
        <v>0</v>
      </c>
      <c r="J92" s="109">
        <f t="shared" ref="J92:K92" si="53">SUM(J88,J83,J91)</f>
        <v>0</v>
      </c>
      <c r="K92" s="106" t="e">
        <f t="shared" si="53"/>
        <v>#REF!</v>
      </c>
      <c r="L92" s="106"/>
      <c r="M92" s="106">
        <f t="shared" si="44"/>
        <v>0</v>
      </c>
      <c r="N92" s="110">
        <f t="shared" si="41"/>
        <v>0</v>
      </c>
      <c r="O92" s="108">
        <f t="shared" si="49"/>
        <v>0</v>
      </c>
      <c r="P92" s="108">
        <f t="shared" ref="P92:Q92" si="54">SUM(P88,P83,P91)</f>
        <v>0</v>
      </c>
      <c r="Q92" s="108">
        <f t="shared" si="54"/>
        <v>0</v>
      </c>
    </row>
    <row r="93" spans="1:17" s="18" customFormat="1" ht="16.5" thickBot="1" x14ac:dyDescent="0.3">
      <c r="A93" s="55" t="s">
        <v>152</v>
      </c>
      <c r="B93" s="56" t="s">
        <v>132</v>
      </c>
      <c r="C93" s="242" t="s">
        <v>25</v>
      </c>
      <c r="D93" s="91">
        <f>SUM(D84,D88,D91)</f>
        <v>0</v>
      </c>
      <c r="E93" s="92">
        <f>SUM(E84,E88,E91)</f>
        <v>0</v>
      </c>
      <c r="F93" s="92" t="e">
        <f>SUM(F84,F88,F91)</f>
        <v>#REF!</v>
      </c>
      <c r="G93" s="93"/>
      <c r="H93" s="213">
        <f t="shared" si="38"/>
        <v>0</v>
      </c>
      <c r="I93" s="218">
        <f>SUM(I84,I88,I91)</f>
        <v>0</v>
      </c>
      <c r="J93" s="95">
        <f t="shared" ref="J93:K93" si="55">SUM(J84,J88,J91)</f>
        <v>0</v>
      </c>
      <c r="K93" s="92" t="e">
        <f t="shared" si="55"/>
        <v>#REF!</v>
      </c>
      <c r="L93" s="92"/>
      <c r="M93" s="92">
        <f t="shared" si="44"/>
        <v>0</v>
      </c>
      <c r="N93" s="104">
        <f t="shared" si="41"/>
        <v>0</v>
      </c>
      <c r="O93" s="94">
        <f t="shared" si="49"/>
        <v>0</v>
      </c>
      <c r="P93" s="94">
        <f t="shared" ref="P93:Q93" si="56">SUM(P84,P88,P91)</f>
        <v>0</v>
      </c>
      <c r="Q93" s="94">
        <f t="shared" si="56"/>
        <v>0</v>
      </c>
    </row>
    <row r="94" spans="1:17" x14ac:dyDescent="0.25">
      <c r="K94" s="23"/>
    </row>
  </sheetData>
  <mergeCells count="19">
    <mergeCell ref="A8:Q8"/>
    <mergeCell ref="A15:Q15"/>
    <mergeCell ref="A39:B39"/>
    <mergeCell ref="A43:Q43"/>
    <mergeCell ref="A74:B74"/>
    <mergeCell ref="A3:Q3"/>
    <mergeCell ref="A4:A6"/>
    <mergeCell ref="B4:B6"/>
    <mergeCell ref="C4:C6"/>
    <mergeCell ref="D4:H4"/>
    <mergeCell ref="J4:N4"/>
    <mergeCell ref="D5:H5"/>
    <mergeCell ref="J5:J6"/>
    <mergeCell ref="K5:N5"/>
    <mergeCell ref="A85:Q85"/>
    <mergeCell ref="A89:Q89"/>
    <mergeCell ref="A75:B75"/>
    <mergeCell ref="A79:Q79"/>
    <mergeCell ref="A82:B82"/>
  </mergeCells>
  <conditionalFormatting sqref="D74:N74">
    <cfRule type="cellIs" dxfId="17" priority="13" operator="greaterThan">
      <formula>0.1199</formula>
    </cfRule>
    <cfRule type="cellIs" dxfId="16" priority="14" operator="greaterThan">
      <formula>11.99</formula>
    </cfRule>
  </conditionalFormatting>
  <conditionalFormatting sqref="O74:P74">
    <cfRule type="cellIs" dxfId="15" priority="11" operator="greaterThan">
      <formula>0.1199</formula>
    </cfRule>
    <cfRule type="cellIs" dxfId="14" priority="12" operator="greaterThan">
      <formula>11.99</formula>
    </cfRule>
  </conditionalFormatting>
  <conditionalFormatting sqref="N80:N81">
    <cfRule type="cellIs" dxfId="13" priority="9" operator="greaterThan">
      <formula>0.1199</formula>
    </cfRule>
    <cfRule type="cellIs" dxfId="12" priority="10" operator="greaterThan">
      <formula>11.99</formula>
    </cfRule>
  </conditionalFormatting>
  <conditionalFormatting sqref="N83">
    <cfRule type="cellIs" dxfId="11" priority="7" operator="greaterThan">
      <formula>0.1199</formula>
    </cfRule>
    <cfRule type="cellIs" dxfId="10" priority="8" operator="greaterThan">
      <formula>11.99</formula>
    </cfRule>
  </conditionalFormatting>
  <conditionalFormatting sqref="N84">
    <cfRule type="cellIs" dxfId="9" priority="5" operator="greaterThan">
      <formula>0.1199</formula>
    </cfRule>
    <cfRule type="cellIs" dxfId="8" priority="6" operator="greaterThan">
      <formula>11.99</formula>
    </cfRule>
  </conditionalFormatting>
  <conditionalFormatting sqref="N86:N87">
    <cfRule type="cellIs" dxfId="7" priority="3" operator="greaterThan">
      <formula>0.1199</formula>
    </cfRule>
    <cfRule type="cellIs" dxfId="6" priority="4" operator="greaterThan">
      <formula>11.99</formula>
    </cfRule>
  </conditionalFormatting>
  <conditionalFormatting sqref="N88">
    <cfRule type="cellIs" dxfId="5" priority="1" operator="greaterThan">
      <formula>0.1199</formula>
    </cfRule>
    <cfRule type="cellIs" dxfId="4" priority="2" operator="greaterThan">
      <formula>11.99</formula>
    </cfRule>
  </conditionalFormatting>
  <pageMargins left="0.7" right="0.7" top="0.75" bottom="0.75" header="0.3" footer="0.3"/>
  <pageSetup paperSize="9" scale="3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6"/>
  <sheetViews>
    <sheetView view="pageBreakPreview" zoomScale="80" zoomScaleNormal="100" zoomScaleSheetLayoutView="80" workbookViewId="0">
      <selection activeCell="G36" sqref="G36"/>
    </sheetView>
  </sheetViews>
  <sheetFormatPr defaultColWidth="0.85546875" defaultRowHeight="12.75" x14ac:dyDescent="0.2"/>
  <cols>
    <col min="1" max="1" width="31.5703125" style="137" customWidth="1"/>
    <col min="2" max="2" width="8.7109375" style="137" customWidth="1"/>
    <col min="3" max="3" width="7" style="137" customWidth="1"/>
    <col min="4" max="5" width="12.28515625" style="137" customWidth="1"/>
    <col min="6" max="8" width="14" style="137" customWidth="1"/>
    <col min="9" max="9" width="12.42578125" style="137" customWidth="1"/>
    <col min="10" max="10" width="12.28515625" style="137" customWidth="1"/>
    <col min="11" max="13" width="14" style="137" customWidth="1"/>
    <col min="14" max="14" width="16.28515625" style="137" customWidth="1"/>
    <col min="15" max="256" width="0.85546875" style="137"/>
    <col min="257" max="257" width="31.5703125" style="137" customWidth="1"/>
    <col min="258" max="258" width="8.7109375" style="137" customWidth="1"/>
    <col min="259" max="259" width="7" style="137" customWidth="1"/>
    <col min="260" max="261" width="12.28515625" style="137" customWidth="1"/>
    <col min="262" max="264" width="14" style="137" customWidth="1"/>
    <col min="265" max="265" width="12.42578125" style="137" customWidth="1"/>
    <col min="266" max="266" width="12.28515625" style="137" customWidth="1"/>
    <col min="267" max="269" width="14" style="137" customWidth="1"/>
    <col min="270" max="270" width="16.28515625" style="137" customWidth="1"/>
    <col min="271" max="512" width="0.85546875" style="137"/>
    <col min="513" max="513" width="31.5703125" style="137" customWidth="1"/>
    <col min="514" max="514" width="8.7109375" style="137" customWidth="1"/>
    <col min="515" max="515" width="7" style="137" customWidth="1"/>
    <col min="516" max="517" width="12.28515625" style="137" customWidth="1"/>
    <col min="518" max="520" width="14" style="137" customWidth="1"/>
    <col min="521" max="521" width="12.42578125" style="137" customWidth="1"/>
    <col min="522" max="522" width="12.28515625" style="137" customWidth="1"/>
    <col min="523" max="525" width="14" style="137" customWidth="1"/>
    <col min="526" max="526" width="16.28515625" style="137" customWidth="1"/>
    <col min="527" max="768" width="0.85546875" style="137"/>
    <col min="769" max="769" width="31.5703125" style="137" customWidth="1"/>
    <col min="770" max="770" width="8.7109375" style="137" customWidth="1"/>
    <col min="771" max="771" width="7" style="137" customWidth="1"/>
    <col min="772" max="773" width="12.28515625" style="137" customWidth="1"/>
    <col min="774" max="776" width="14" style="137" customWidth="1"/>
    <col min="777" max="777" width="12.42578125" style="137" customWidth="1"/>
    <col min="778" max="778" width="12.28515625" style="137" customWidth="1"/>
    <col min="779" max="781" width="14" style="137" customWidth="1"/>
    <col min="782" max="782" width="16.28515625" style="137" customWidth="1"/>
    <col min="783" max="1024" width="0.85546875" style="137"/>
    <col min="1025" max="1025" width="31.5703125" style="137" customWidth="1"/>
    <col min="1026" max="1026" width="8.7109375" style="137" customWidth="1"/>
    <col min="1027" max="1027" width="7" style="137" customWidth="1"/>
    <col min="1028" max="1029" width="12.28515625" style="137" customWidth="1"/>
    <col min="1030" max="1032" width="14" style="137" customWidth="1"/>
    <col min="1033" max="1033" width="12.42578125" style="137" customWidth="1"/>
    <col min="1034" max="1034" width="12.28515625" style="137" customWidth="1"/>
    <col min="1035" max="1037" width="14" style="137" customWidth="1"/>
    <col min="1038" max="1038" width="16.28515625" style="137" customWidth="1"/>
    <col min="1039" max="1280" width="0.85546875" style="137"/>
    <col min="1281" max="1281" width="31.5703125" style="137" customWidth="1"/>
    <col min="1282" max="1282" width="8.7109375" style="137" customWidth="1"/>
    <col min="1283" max="1283" width="7" style="137" customWidth="1"/>
    <col min="1284" max="1285" width="12.28515625" style="137" customWidth="1"/>
    <col min="1286" max="1288" width="14" style="137" customWidth="1"/>
    <col min="1289" max="1289" width="12.42578125" style="137" customWidth="1"/>
    <col min="1290" max="1290" width="12.28515625" style="137" customWidth="1"/>
    <col min="1291" max="1293" width="14" style="137" customWidth="1"/>
    <col min="1294" max="1294" width="16.28515625" style="137" customWidth="1"/>
    <col min="1295" max="1536" width="0.85546875" style="137"/>
    <col min="1537" max="1537" width="31.5703125" style="137" customWidth="1"/>
    <col min="1538" max="1538" width="8.7109375" style="137" customWidth="1"/>
    <col min="1539" max="1539" width="7" style="137" customWidth="1"/>
    <col min="1540" max="1541" width="12.28515625" style="137" customWidth="1"/>
    <col min="1542" max="1544" width="14" style="137" customWidth="1"/>
    <col min="1545" max="1545" width="12.42578125" style="137" customWidth="1"/>
    <col min="1546" max="1546" width="12.28515625" style="137" customWidth="1"/>
    <col min="1547" max="1549" width="14" style="137" customWidth="1"/>
    <col min="1550" max="1550" width="16.28515625" style="137" customWidth="1"/>
    <col min="1551" max="1792" width="0.85546875" style="137"/>
    <col min="1793" max="1793" width="31.5703125" style="137" customWidth="1"/>
    <col min="1794" max="1794" width="8.7109375" style="137" customWidth="1"/>
    <col min="1795" max="1795" width="7" style="137" customWidth="1"/>
    <col min="1796" max="1797" width="12.28515625" style="137" customWidth="1"/>
    <col min="1798" max="1800" width="14" style="137" customWidth="1"/>
    <col min="1801" max="1801" width="12.42578125" style="137" customWidth="1"/>
    <col min="1802" max="1802" width="12.28515625" style="137" customWidth="1"/>
    <col min="1803" max="1805" width="14" style="137" customWidth="1"/>
    <col min="1806" max="1806" width="16.28515625" style="137" customWidth="1"/>
    <col min="1807" max="2048" width="0.85546875" style="137"/>
    <col min="2049" max="2049" width="31.5703125" style="137" customWidth="1"/>
    <col min="2050" max="2050" width="8.7109375" style="137" customWidth="1"/>
    <col min="2051" max="2051" width="7" style="137" customWidth="1"/>
    <col min="2052" max="2053" width="12.28515625" style="137" customWidth="1"/>
    <col min="2054" max="2056" width="14" style="137" customWidth="1"/>
    <col min="2057" max="2057" width="12.42578125" style="137" customWidth="1"/>
    <col min="2058" max="2058" width="12.28515625" style="137" customWidth="1"/>
    <col min="2059" max="2061" width="14" style="137" customWidth="1"/>
    <col min="2062" max="2062" width="16.28515625" style="137" customWidth="1"/>
    <col min="2063" max="2304" width="0.85546875" style="137"/>
    <col min="2305" max="2305" width="31.5703125" style="137" customWidth="1"/>
    <col min="2306" max="2306" width="8.7109375" style="137" customWidth="1"/>
    <col min="2307" max="2307" width="7" style="137" customWidth="1"/>
    <col min="2308" max="2309" width="12.28515625" style="137" customWidth="1"/>
    <col min="2310" max="2312" width="14" style="137" customWidth="1"/>
    <col min="2313" max="2313" width="12.42578125" style="137" customWidth="1"/>
    <col min="2314" max="2314" width="12.28515625" style="137" customWidth="1"/>
    <col min="2315" max="2317" width="14" style="137" customWidth="1"/>
    <col min="2318" max="2318" width="16.28515625" style="137" customWidth="1"/>
    <col min="2319" max="2560" width="0.85546875" style="137"/>
    <col min="2561" max="2561" width="31.5703125" style="137" customWidth="1"/>
    <col min="2562" max="2562" width="8.7109375" style="137" customWidth="1"/>
    <col min="2563" max="2563" width="7" style="137" customWidth="1"/>
    <col min="2564" max="2565" width="12.28515625" style="137" customWidth="1"/>
    <col min="2566" max="2568" width="14" style="137" customWidth="1"/>
    <col min="2569" max="2569" width="12.42578125" style="137" customWidth="1"/>
    <col min="2570" max="2570" width="12.28515625" style="137" customWidth="1"/>
    <col min="2571" max="2573" width="14" style="137" customWidth="1"/>
    <col min="2574" max="2574" width="16.28515625" style="137" customWidth="1"/>
    <col min="2575" max="2816" width="0.85546875" style="137"/>
    <col min="2817" max="2817" width="31.5703125" style="137" customWidth="1"/>
    <col min="2818" max="2818" width="8.7109375" style="137" customWidth="1"/>
    <col min="2819" max="2819" width="7" style="137" customWidth="1"/>
    <col min="2820" max="2821" width="12.28515625" style="137" customWidth="1"/>
    <col min="2822" max="2824" width="14" style="137" customWidth="1"/>
    <col min="2825" max="2825" width="12.42578125" style="137" customWidth="1"/>
    <col min="2826" max="2826" width="12.28515625" style="137" customWidth="1"/>
    <col min="2827" max="2829" width="14" style="137" customWidth="1"/>
    <col min="2830" max="2830" width="16.28515625" style="137" customWidth="1"/>
    <col min="2831" max="3072" width="0.85546875" style="137"/>
    <col min="3073" max="3073" width="31.5703125" style="137" customWidth="1"/>
    <col min="3074" max="3074" width="8.7109375" style="137" customWidth="1"/>
    <col min="3075" max="3075" width="7" style="137" customWidth="1"/>
    <col min="3076" max="3077" width="12.28515625" style="137" customWidth="1"/>
    <col min="3078" max="3080" width="14" style="137" customWidth="1"/>
    <col min="3081" max="3081" width="12.42578125" style="137" customWidth="1"/>
    <col min="3082" max="3082" width="12.28515625" style="137" customWidth="1"/>
    <col min="3083" max="3085" width="14" style="137" customWidth="1"/>
    <col min="3086" max="3086" width="16.28515625" style="137" customWidth="1"/>
    <col min="3087" max="3328" width="0.85546875" style="137"/>
    <col min="3329" max="3329" width="31.5703125" style="137" customWidth="1"/>
    <col min="3330" max="3330" width="8.7109375" style="137" customWidth="1"/>
    <col min="3331" max="3331" width="7" style="137" customWidth="1"/>
    <col min="3332" max="3333" width="12.28515625" style="137" customWidth="1"/>
    <col min="3334" max="3336" width="14" style="137" customWidth="1"/>
    <col min="3337" max="3337" width="12.42578125" style="137" customWidth="1"/>
    <col min="3338" max="3338" width="12.28515625" style="137" customWidth="1"/>
    <col min="3339" max="3341" width="14" style="137" customWidth="1"/>
    <col min="3342" max="3342" width="16.28515625" style="137" customWidth="1"/>
    <col min="3343" max="3584" width="0.85546875" style="137"/>
    <col min="3585" max="3585" width="31.5703125" style="137" customWidth="1"/>
    <col min="3586" max="3586" width="8.7109375" style="137" customWidth="1"/>
    <col min="3587" max="3587" width="7" style="137" customWidth="1"/>
    <col min="3588" max="3589" width="12.28515625" style="137" customWidth="1"/>
    <col min="3590" max="3592" width="14" style="137" customWidth="1"/>
    <col min="3593" max="3593" width="12.42578125" style="137" customWidth="1"/>
    <col min="3594" max="3594" width="12.28515625" style="137" customWidth="1"/>
    <col min="3595" max="3597" width="14" style="137" customWidth="1"/>
    <col min="3598" max="3598" width="16.28515625" style="137" customWidth="1"/>
    <col min="3599" max="3840" width="0.85546875" style="137"/>
    <col min="3841" max="3841" width="31.5703125" style="137" customWidth="1"/>
    <col min="3842" max="3842" width="8.7109375" style="137" customWidth="1"/>
    <col min="3843" max="3843" width="7" style="137" customWidth="1"/>
    <col min="3844" max="3845" width="12.28515625" style="137" customWidth="1"/>
    <col min="3846" max="3848" width="14" style="137" customWidth="1"/>
    <col min="3849" max="3849" width="12.42578125" style="137" customWidth="1"/>
    <col min="3850" max="3850" width="12.28515625" style="137" customWidth="1"/>
    <col min="3851" max="3853" width="14" style="137" customWidth="1"/>
    <col min="3854" max="3854" width="16.28515625" style="137" customWidth="1"/>
    <col min="3855" max="4096" width="0.85546875" style="137"/>
    <col min="4097" max="4097" width="31.5703125" style="137" customWidth="1"/>
    <col min="4098" max="4098" width="8.7109375" style="137" customWidth="1"/>
    <col min="4099" max="4099" width="7" style="137" customWidth="1"/>
    <col min="4100" max="4101" width="12.28515625" style="137" customWidth="1"/>
    <col min="4102" max="4104" width="14" style="137" customWidth="1"/>
    <col min="4105" max="4105" width="12.42578125" style="137" customWidth="1"/>
    <col min="4106" max="4106" width="12.28515625" style="137" customWidth="1"/>
    <col min="4107" max="4109" width="14" style="137" customWidth="1"/>
    <col min="4110" max="4110" width="16.28515625" style="137" customWidth="1"/>
    <col min="4111" max="4352" width="0.85546875" style="137"/>
    <col min="4353" max="4353" width="31.5703125" style="137" customWidth="1"/>
    <col min="4354" max="4354" width="8.7109375" style="137" customWidth="1"/>
    <col min="4355" max="4355" width="7" style="137" customWidth="1"/>
    <col min="4356" max="4357" width="12.28515625" style="137" customWidth="1"/>
    <col min="4358" max="4360" width="14" style="137" customWidth="1"/>
    <col min="4361" max="4361" width="12.42578125" style="137" customWidth="1"/>
    <col min="4362" max="4362" width="12.28515625" style="137" customWidth="1"/>
    <col min="4363" max="4365" width="14" style="137" customWidth="1"/>
    <col min="4366" max="4366" width="16.28515625" style="137" customWidth="1"/>
    <col min="4367" max="4608" width="0.85546875" style="137"/>
    <col min="4609" max="4609" width="31.5703125" style="137" customWidth="1"/>
    <col min="4610" max="4610" width="8.7109375" style="137" customWidth="1"/>
    <col min="4611" max="4611" width="7" style="137" customWidth="1"/>
    <col min="4612" max="4613" width="12.28515625" style="137" customWidth="1"/>
    <col min="4614" max="4616" width="14" style="137" customWidth="1"/>
    <col min="4617" max="4617" width="12.42578125" style="137" customWidth="1"/>
    <col min="4618" max="4618" width="12.28515625" style="137" customWidth="1"/>
    <col min="4619" max="4621" width="14" style="137" customWidth="1"/>
    <col min="4622" max="4622" width="16.28515625" style="137" customWidth="1"/>
    <col min="4623" max="4864" width="0.85546875" style="137"/>
    <col min="4865" max="4865" width="31.5703125" style="137" customWidth="1"/>
    <col min="4866" max="4866" width="8.7109375" style="137" customWidth="1"/>
    <col min="4867" max="4867" width="7" style="137" customWidth="1"/>
    <col min="4868" max="4869" width="12.28515625" style="137" customWidth="1"/>
    <col min="4870" max="4872" width="14" style="137" customWidth="1"/>
    <col min="4873" max="4873" width="12.42578125" style="137" customWidth="1"/>
    <col min="4874" max="4874" width="12.28515625" style="137" customWidth="1"/>
    <col min="4875" max="4877" width="14" style="137" customWidth="1"/>
    <col min="4878" max="4878" width="16.28515625" style="137" customWidth="1"/>
    <col min="4879" max="5120" width="0.85546875" style="137"/>
    <col min="5121" max="5121" width="31.5703125" style="137" customWidth="1"/>
    <col min="5122" max="5122" width="8.7109375" style="137" customWidth="1"/>
    <col min="5123" max="5123" width="7" style="137" customWidth="1"/>
    <col min="5124" max="5125" width="12.28515625" style="137" customWidth="1"/>
    <col min="5126" max="5128" width="14" style="137" customWidth="1"/>
    <col min="5129" max="5129" width="12.42578125" style="137" customWidth="1"/>
    <col min="5130" max="5130" width="12.28515625" style="137" customWidth="1"/>
    <col min="5131" max="5133" width="14" style="137" customWidth="1"/>
    <col min="5134" max="5134" width="16.28515625" style="137" customWidth="1"/>
    <col min="5135" max="5376" width="0.85546875" style="137"/>
    <col min="5377" max="5377" width="31.5703125" style="137" customWidth="1"/>
    <col min="5378" max="5378" width="8.7109375" style="137" customWidth="1"/>
    <col min="5379" max="5379" width="7" style="137" customWidth="1"/>
    <col min="5380" max="5381" width="12.28515625" style="137" customWidth="1"/>
    <col min="5382" max="5384" width="14" style="137" customWidth="1"/>
    <col min="5385" max="5385" width="12.42578125" style="137" customWidth="1"/>
    <col min="5386" max="5386" width="12.28515625" style="137" customWidth="1"/>
    <col min="5387" max="5389" width="14" style="137" customWidth="1"/>
    <col min="5390" max="5390" width="16.28515625" style="137" customWidth="1"/>
    <col min="5391" max="5632" width="0.85546875" style="137"/>
    <col min="5633" max="5633" width="31.5703125" style="137" customWidth="1"/>
    <col min="5634" max="5634" width="8.7109375" style="137" customWidth="1"/>
    <col min="5635" max="5635" width="7" style="137" customWidth="1"/>
    <col min="5636" max="5637" width="12.28515625" style="137" customWidth="1"/>
    <col min="5638" max="5640" width="14" style="137" customWidth="1"/>
    <col min="5641" max="5641" width="12.42578125" style="137" customWidth="1"/>
    <col min="5642" max="5642" width="12.28515625" style="137" customWidth="1"/>
    <col min="5643" max="5645" width="14" style="137" customWidth="1"/>
    <col min="5646" max="5646" width="16.28515625" style="137" customWidth="1"/>
    <col min="5647" max="5888" width="0.85546875" style="137"/>
    <col min="5889" max="5889" width="31.5703125" style="137" customWidth="1"/>
    <col min="5890" max="5890" width="8.7109375" style="137" customWidth="1"/>
    <col min="5891" max="5891" width="7" style="137" customWidth="1"/>
    <col min="5892" max="5893" width="12.28515625" style="137" customWidth="1"/>
    <col min="5894" max="5896" width="14" style="137" customWidth="1"/>
    <col min="5897" max="5897" width="12.42578125" style="137" customWidth="1"/>
    <col min="5898" max="5898" width="12.28515625" style="137" customWidth="1"/>
    <col min="5899" max="5901" width="14" style="137" customWidth="1"/>
    <col min="5902" max="5902" width="16.28515625" style="137" customWidth="1"/>
    <col min="5903" max="6144" width="0.85546875" style="137"/>
    <col min="6145" max="6145" width="31.5703125" style="137" customWidth="1"/>
    <col min="6146" max="6146" width="8.7109375" style="137" customWidth="1"/>
    <col min="6147" max="6147" width="7" style="137" customWidth="1"/>
    <col min="6148" max="6149" width="12.28515625" style="137" customWidth="1"/>
    <col min="6150" max="6152" width="14" style="137" customWidth="1"/>
    <col min="6153" max="6153" width="12.42578125" style="137" customWidth="1"/>
    <col min="6154" max="6154" width="12.28515625" style="137" customWidth="1"/>
    <col min="6155" max="6157" width="14" style="137" customWidth="1"/>
    <col min="6158" max="6158" width="16.28515625" style="137" customWidth="1"/>
    <col min="6159" max="6400" width="0.85546875" style="137"/>
    <col min="6401" max="6401" width="31.5703125" style="137" customWidth="1"/>
    <col min="6402" max="6402" width="8.7109375" style="137" customWidth="1"/>
    <col min="6403" max="6403" width="7" style="137" customWidth="1"/>
    <col min="6404" max="6405" width="12.28515625" style="137" customWidth="1"/>
    <col min="6406" max="6408" width="14" style="137" customWidth="1"/>
    <col min="6409" max="6409" width="12.42578125" style="137" customWidth="1"/>
    <col min="6410" max="6410" width="12.28515625" style="137" customWidth="1"/>
    <col min="6411" max="6413" width="14" style="137" customWidth="1"/>
    <col min="6414" max="6414" width="16.28515625" style="137" customWidth="1"/>
    <col min="6415" max="6656" width="0.85546875" style="137"/>
    <col min="6657" max="6657" width="31.5703125" style="137" customWidth="1"/>
    <col min="6658" max="6658" width="8.7109375" style="137" customWidth="1"/>
    <col min="6659" max="6659" width="7" style="137" customWidth="1"/>
    <col min="6660" max="6661" width="12.28515625" style="137" customWidth="1"/>
    <col min="6662" max="6664" width="14" style="137" customWidth="1"/>
    <col min="6665" max="6665" width="12.42578125" style="137" customWidth="1"/>
    <col min="6666" max="6666" width="12.28515625" style="137" customWidth="1"/>
    <col min="6667" max="6669" width="14" style="137" customWidth="1"/>
    <col min="6670" max="6670" width="16.28515625" style="137" customWidth="1"/>
    <col min="6671" max="6912" width="0.85546875" style="137"/>
    <col min="6913" max="6913" width="31.5703125" style="137" customWidth="1"/>
    <col min="6914" max="6914" width="8.7109375" style="137" customWidth="1"/>
    <col min="6915" max="6915" width="7" style="137" customWidth="1"/>
    <col min="6916" max="6917" width="12.28515625" style="137" customWidth="1"/>
    <col min="6918" max="6920" width="14" style="137" customWidth="1"/>
    <col min="6921" max="6921" width="12.42578125" style="137" customWidth="1"/>
    <col min="6922" max="6922" width="12.28515625" style="137" customWidth="1"/>
    <col min="6923" max="6925" width="14" style="137" customWidth="1"/>
    <col min="6926" max="6926" width="16.28515625" style="137" customWidth="1"/>
    <col min="6927" max="7168" width="0.85546875" style="137"/>
    <col min="7169" max="7169" width="31.5703125" style="137" customWidth="1"/>
    <col min="7170" max="7170" width="8.7109375" style="137" customWidth="1"/>
    <col min="7171" max="7171" width="7" style="137" customWidth="1"/>
    <col min="7172" max="7173" width="12.28515625" style="137" customWidth="1"/>
    <col min="7174" max="7176" width="14" style="137" customWidth="1"/>
    <col min="7177" max="7177" width="12.42578125" style="137" customWidth="1"/>
    <col min="7178" max="7178" width="12.28515625" style="137" customWidth="1"/>
    <col min="7179" max="7181" width="14" style="137" customWidth="1"/>
    <col min="7182" max="7182" width="16.28515625" style="137" customWidth="1"/>
    <col min="7183" max="7424" width="0.85546875" style="137"/>
    <col min="7425" max="7425" width="31.5703125" style="137" customWidth="1"/>
    <col min="7426" max="7426" width="8.7109375" style="137" customWidth="1"/>
    <col min="7427" max="7427" width="7" style="137" customWidth="1"/>
    <col min="7428" max="7429" width="12.28515625" style="137" customWidth="1"/>
    <col min="7430" max="7432" width="14" style="137" customWidth="1"/>
    <col min="7433" max="7433" width="12.42578125" style="137" customWidth="1"/>
    <col min="7434" max="7434" width="12.28515625" style="137" customWidth="1"/>
    <col min="7435" max="7437" width="14" style="137" customWidth="1"/>
    <col min="7438" max="7438" width="16.28515625" style="137" customWidth="1"/>
    <col min="7439" max="7680" width="0.85546875" style="137"/>
    <col min="7681" max="7681" width="31.5703125" style="137" customWidth="1"/>
    <col min="7682" max="7682" width="8.7109375" style="137" customWidth="1"/>
    <col min="7683" max="7683" width="7" style="137" customWidth="1"/>
    <col min="7684" max="7685" width="12.28515625" style="137" customWidth="1"/>
    <col min="7686" max="7688" width="14" style="137" customWidth="1"/>
    <col min="7689" max="7689" width="12.42578125" style="137" customWidth="1"/>
    <col min="7690" max="7690" width="12.28515625" style="137" customWidth="1"/>
    <col min="7691" max="7693" width="14" style="137" customWidth="1"/>
    <col min="7694" max="7694" width="16.28515625" style="137" customWidth="1"/>
    <col min="7695" max="7936" width="0.85546875" style="137"/>
    <col min="7937" max="7937" width="31.5703125" style="137" customWidth="1"/>
    <col min="7938" max="7938" width="8.7109375" style="137" customWidth="1"/>
    <col min="7939" max="7939" width="7" style="137" customWidth="1"/>
    <col min="7940" max="7941" width="12.28515625" style="137" customWidth="1"/>
    <col min="7942" max="7944" width="14" style="137" customWidth="1"/>
    <col min="7945" max="7945" width="12.42578125" style="137" customWidth="1"/>
    <col min="7946" max="7946" width="12.28515625" style="137" customWidth="1"/>
    <col min="7947" max="7949" width="14" style="137" customWidth="1"/>
    <col min="7950" max="7950" width="16.28515625" style="137" customWidth="1"/>
    <col min="7951" max="8192" width="0.85546875" style="137"/>
    <col min="8193" max="8193" width="31.5703125" style="137" customWidth="1"/>
    <col min="8194" max="8194" width="8.7109375" style="137" customWidth="1"/>
    <col min="8195" max="8195" width="7" style="137" customWidth="1"/>
    <col min="8196" max="8197" width="12.28515625" style="137" customWidth="1"/>
    <col min="8198" max="8200" width="14" style="137" customWidth="1"/>
    <col min="8201" max="8201" width="12.42578125" style="137" customWidth="1"/>
    <col min="8202" max="8202" width="12.28515625" style="137" customWidth="1"/>
    <col min="8203" max="8205" width="14" style="137" customWidth="1"/>
    <col min="8206" max="8206" width="16.28515625" style="137" customWidth="1"/>
    <col min="8207" max="8448" width="0.85546875" style="137"/>
    <col min="8449" max="8449" width="31.5703125" style="137" customWidth="1"/>
    <col min="8450" max="8450" width="8.7109375" style="137" customWidth="1"/>
    <col min="8451" max="8451" width="7" style="137" customWidth="1"/>
    <col min="8452" max="8453" width="12.28515625" style="137" customWidth="1"/>
    <col min="8454" max="8456" width="14" style="137" customWidth="1"/>
    <col min="8457" max="8457" width="12.42578125" style="137" customWidth="1"/>
    <col min="8458" max="8458" width="12.28515625" style="137" customWidth="1"/>
    <col min="8459" max="8461" width="14" style="137" customWidth="1"/>
    <col min="8462" max="8462" width="16.28515625" style="137" customWidth="1"/>
    <col min="8463" max="8704" width="0.85546875" style="137"/>
    <col min="8705" max="8705" width="31.5703125" style="137" customWidth="1"/>
    <col min="8706" max="8706" width="8.7109375" style="137" customWidth="1"/>
    <col min="8707" max="8707" width="7" style="137" customWidth="1"/>
    <col min="8708" max="8709" width="12.28515625" style="137" customWidth="1"/>
    <col min="8710" max="8712" width="14" style="137" customWidth="1"/>
    <col min="8713" max="8713" width="12.42578125" style="137" customWidth="1"/>
    <col min="8714" max="8714" width="12.28515625" style="137" customWidth="1"/>
    <col min="8715" max="8717" width="14" style="137" customWidth="1"/>
    <col min="8718" max="8718" width="16.28515625" style="137" customWidth="1"/>
    <col min="8719" max="8960" width="0.85546875" style="137"/>
    <col min="8961" max="8961" width="31.5703125" style="137" customWidth="1"/>
    <col min="8962" max="8962" width="8.7109375" style="137" customWidth="1"/>
    <col min="8963" max="8963" width="7" style="137" customWidth="1"/>
    <col min="8964" max="8965" width="12.28515625" style="137" customWidth="1"/>
    <col min="8966" max="8968" width="14" style="137" customWidth="1"/>
    <col min="8969" max="8969" width="12.42578125" style="137" customWidth="1"/>
    <col min="8970" max="8970" width="12.28515625" style="137" customWidth="1"/>
    <col min="8971" max="8973" width="14" style="137" customWidth="1"/>
    <col min="8974" max="8974" width="16.28515625" style="137" customWidth="1"/>
    <col min="8975" max="9216" width="0.85546875" style="137"/>
    <col min="9217" max="9217" width="31.5703125" style="137" customWidth="1"/>
    <col min="9218" max="9218" width="8.7109375" style="137" customWidth="1"/>
    <col min="9219" max="9219" width="7" style="137" customWidth="1"/>
    <col min="9220" max="9221" width="12.28515625" style="137" customWidth="1"/>
    <col min="9222" max="9224" width="14" style="137" customWidth="1"/>
    <col min="9225" max="9225" width="12.42578125" style="137" customWidth="1"/>
    <col min="9226" max="9226" width="12.28515625" style="137" customWidth="1"/>
    <col min="9227" max="9229" width="14" style="137" customWidth="1"/>
    <col min="9230" max="9230" width="16.28515625" style="137" customWidth="1"/>
    <col min="9231" max="9472" width="0.85546875" style="137"/>
    <col min="9473" max="9473" width="31.5703125" style="137" customWidth="1"/>
    <col min="9474" max="9474" width="8.7109375" style="137" customWidth="1"/>
    <col min="9475" max="9475" width="7" style="137" customWidth="1"/>
    <col min="9476" max="9477" width="12.28515625" style="137" customWidth="1"/>
    <col min="9478" max="9480" width="14" style="137" customWidth="1"/>
    <col min="9481" max="9481" width="12.42578125" style="137" customWidth="1"/>
    <col min="9482" max="9482" width="12.28515625" style="137" customWidth="1"/>
    <col min="9483" max="9485" width="14" style="137" customWidth="1"/>
    <col min="9486" max="9486" width="16.28515625" style="137" customWidth="1"/>
    <col min="9487" max="9728" width="0.85546875" style="137"/>
    <col min="9729" max="9729" width="31.5703125" style="137" customWidth="1"/>
    <col min="9730" max="9730" width="8.7109375" style="137" customWidth="1"/>
    <col min="9731" max="9731" width="7" style="137" customWidth="1"/>
    <col min="9732" max="9733" width="12.28515625" style="137" customWidth="1"/>
    <col min="9734" max="9736" width="14" style="137" customWidth="1"/>
    <col min="9737" max="9737" width="12.42578125" style="137" customWidth="1"/>
    <col min="9738" max="9738" width="12.28515625" style="137" customWidth="1"/>
    <col min="9739" max="9741" width="14" style="137" customWidth="1"/>
    <col min="9742" max="9742" width="16.28515625" style="137" customWidth="1"/>
    <col min="9743" max="9984" width="0.85546875" style="137"/>
    <col min="9985" max="9985" width="31.5703125" style="137" customWidth="1"/>
    <col min="9986" max="9986" width="8.7109375" style="137" customWidth="1"/>
    <col min="9987" max="9987" width="7" style="137" customWidth="1"/>
    <col min="9988" max="9989" width="12.28515625" style="137" customWidth="1"/>
    <col min="9990" max="9992" width="14" style="137" customWidth="1"/>
    <col min="9993" max="9993" width="12.42578125" style="137" customWidth="1"/>
    <col min="9994" max="9994" width="12.28515625" style="137" customWidth="1"/>
    <col min="9995" max="9997" width="14" style="137" customWidth="1"/>
    <col min="9998" max="9998" width="16.28515625" style="137" customWidth="1"/>
    <col min="9999" max="10240" width="0.85546875" style="137"/>
    <col min="10241" max="10241" width="31.5703125" style="137" customWidth="1"/>
    <col min="10242" max="10242" width="8.7109375" style="137" customWidth="1"/>
    <col min="10243" max="10243" width="7" style="137" customWidth="1"/>
    <col min="10244" max="10245" width="12.28515625" style="137" customWidth="1"/>
    <col min="10246" max="10248" width="14" style="137" customWidth="1"/>
    <col min="10249" max="10249" width="12.42578125" style="137" customWidth="1"/>
    <col min="10250" max="10250" width="12.28515625" style="137" customWidth="1"/>
    <col min="10251" max="10253" width="14" style="137" customWidth="1"/>
    <col min="10254" max="10254" width="16.28515625" style="137" customWidth="1"/>
    <col min="10255" max="10496" width="0.85546875" style="137"/>
    <col min="10497" max="10497" width="31.5703125" style="137" customWidth="1"/>
    <col min="10498" max="10498" width="8.7109375" style="137" customWidth="1"/>
    <col min="10499" max="10499" width="7" style="137" customWidth="1"/>
    <col min="10500" max="10501" width="12.28515625" style="137" customWidth="1"/>
    <col min="10502" max="10504" width="14" style="137" customWidth="1"/>
    <col min="10505" max="10505" width="12.42578125" style="137" customWidth="1"/>
    <col min="10506" max="10506" width="12.28515625" style="137" customWidth="1"/>
    <col min="10507" max="10509" width="14" style="137" customWidth="1"/>
    <col min="10510" max="10510" width="16.28515625" style="137" customWidth="1"/>
    <col min="10511" max="10752" width="0.85546875" style="137"/>
    <col min="10753" max="10753" width="31.5703125" style="137" customWidth="1"/>
    <col min="10754" max="10754" width="8.7109375" style="137" customWidth="1"/>
    <col min="10755" max="10755" width="7" style="137" customWidth="1"/>
    <col min="10756" max="10757" width="12.28515625" style="137" customWidth="1"/>
    <col min="10758" max="10760" width="14" style="137" customWidth="1"/>
    <col min="10761" max="10761" width="12.42578125" style="137" customWidth="1"/>
    <col min="10762" max="10762" width="12.28515625" style="137" customWidth="1"/>
    <col min="10763" max="10765" width="14" style="137" customWidth="1"/>
    <col min="10766" max="10766" width="16.28515625" style="137" customWidth="1"/>
    <col min="10767" max="11008" width="0.85546875" style="137"/>
    <col min="11009" max="11009" width="31.5703125" style="137" customWidth="1"/>
    <col min="11010" max="11010" width="8.7109375" style="137" customWidth="1"/>
    <col min="11011" max="11011" width="7" style="137" customWidth="1"/>
    <col min="11012" max="11013" width="12.28515625" style="137" customWidth="1"/>
    <col min="11014" max="11016" width="14" style="137" customWidth="1"/>
    <col min="11017" max="11017" width="12.42578125" style="137" customWidth="1"/>
    <col min="11018" max="11018" width="12.28515625" style="137" customWidth="1"/>
    <col min="11019" max="11021" width="14" style="137" customWidth="1"/>
    <col min="11022" max="11022" width="16.28515625" style="137" customWidth="1"/>
    <col min="11023" max="11264" width="0.85546875" style="137"/>
    <col min="11265" max="11265" width="31.5703125" style="137" customWidth="1"/>
    <col min="11266" max="11266" width="8.7109375" style="137" customWidth="1"/>
    <col min="11267" max="11267" width="7" style="137" customWidth="1"/>
    <col min="11268" max="11269" width="12.28515625" style="137" customWidth="1"/>
    <col min="11270" max="11272" width="14" style="137" customWidth="1"/>
    <col min="11273" max="11273" width="12.42578125" style="137" customWidth="1"/>
    <col min="11274" max="11274" width="12.28515625" style="137" customWidth="1"/>
    <col min="11275" max="11277" width="14" style="137" customWidth="1"/>
    <col min="11278" max="11278" width="16.28515625" style="137" customWidth="1"/>
    <col min="11279" max="11520" width="0.85546875" style="137"/>
    <col min="11521" max="11521" width="31.5703125" style="137" customWidth="1"/>
    <col min="11522" max="11522" width="8.7109375" style="137" customWidth="1"/>
    <col min="11523" max="11523" width="7" style="137" customWidth="1"/>
    <col min="11524" max="11525" width="12.28515625" style="137" customWidth="1"/>
    <col min="11526" max="11528" width="14" style="137" customWidth="1"/>
    <col min="11529" max="11529" width="12.42578125" style="137" customWidth="1"/>
    <col min="11530" max="11530" width="12.28515625" style="137" customWidth="1"/>
    <col min="11531" max="11533" width="14" style="137" customWidth="1"/>
    <col min="11534" max="11534" width="16.28515625" style="137" customWidth="1"/>
    <col min="11535" max="11776" width="0.85546875" style="137"/>
    <col min="11777" max="11777" width="31.5703125" style="137" customWidth="1"/>
    <col min="11778" max="11778" width="8.7109375" style="137" customWidth="1"/>
    <col min="11779" max="11779" width="7" style="137" customWidth="1"/>
    <col min="11780" max="11781" width="12.28515625" style="137" customWidth="1"/>
    <col min="11782" max="11784" width="14" style="137" customWidth="1"/>
    <col min="11785" max="11785" width="12.42578125" style="137" customWidth="1"/>
    <col min="11786" max="11786" width="12.28515625" style="137" customWidth="1"/>
    <col min="11787" max="11789" width="14" style="137" customWidth="1"/>
    <col min="11790" max="11790" width="16.28515625" style="137" customWidth="1"/>
    <col min="11791" max="12032" width="0.85546875" style="137"/>
    <col min="12033" max="12033" width="31.5703125" style="137" customWidth="1"/>
    <col min="12034" max="12034" width="8.7109375" style="137" customWidth="1"/>
    <col min="12035" max="12035" width="7" style="137" customWidth="1"/>
    <col min="12036" max="12037" width="12.28515625" style="137" customWidth="1"/>
    <col min="12038" max="12040" width="14" style="137" customWidth="1"/>
    <col min="12041" max="12041" width="12.42578125" style="137" customWidth="1"/>
    <col min="12042" max="12042" width="12.28515625" style="137" customWidth="1"/>
    <col min="12043" max="12045" width="14" style="137" customWidth="1"/>
    <col min="12046" max="12046" width="16.28515625" style="137" customWidth="1"/>
    <col min="12047" max="12288" width="0.85546875" style="137"/>
    <col min="12289" max="12289" width="31.5703125" style="137" customWidth="1"/>
    <col min="12290" max="12290" width="8.7109375" style="137" customWidth="1"/>
    <col min="12291" max="12291" width="7" style="137" customWidth="1"/>
    <col min="12292" max="12293" width="12.28515625" style="137" customWidth="1"/>
    <col min="12294" max="12296" width="14" style="137" customWidth="1"/>
    <col min="12297" max="12297" width="12.42578125" style="137" customWidth="1"/>
    <col min="12298" max="12298" width="12.28515625" style="137" customWidth="1"/>
    <col min="12299" max="12301" width="14" style="137" customWidth="1"/>
    <col min="12302" max="12302" width="16.28515625" style="137" customWidth="1"/>
    <col min="12303" max="12544" width="0.85546875" style="137"/>
    <col min="12545" max="12545" width="31.5703125" style="137" customWidth="1"/>
    <col min="12546" max="12546" width="8.7109375" style="137" customWidth="1"/>
    <col min="12547" max="12547" width="7" style="137" customWidth="1"/>
    <col min="12548" max="12549" width="12.28515625" style="137" customWidth="1"/>
    <col min="12550" max="12552" width="14" style="137" customWidth="1"/>
    <col min="12553" max="12553" width="12.42578125" style="137" customWidth="1"/>
    <col min="12554" max="12554" width="12.28515625" style="137" customWidth="1"/>
    <col min="12555" max="12557" width="14" style="137" customWidth="1"/>
    <col min="12558" max="12558" width="16.28515625" style="137" customWidth="1"/>
    <col min="12559" max="12800" width="0.85546875" style="137"/>
    <col min="12801" max="12801" width="31.5703125" style="137" customWidth="1"/>
    <col min="12802" max="12802" width="8.7109375" style="137" customWidth="1"/>
    <col min="12803" max="12803" width="7" style="137" customWidth="1"/>
    <col min="12804" max="12805" width="12.28515625" style="137" customWidth="1"/>
    <col min="12806" max="12808" width="14" style="137" customWidth="1"/>
    <col min="12809" max="12809" width="12.42578125" style="137" customWidth="1"/>
    <col min="12810" max="12810" width="12.28515625" style="137" customWidth="1"/>
    <col min="12811" max="12813" width="14" style="137" customWidth="1"/>
    <col min="12814" max="12814" width="16.28515625" style="137" customWidth="1"/>
    <col min="12815" max="13056" width="0.85546875" style="137"/>
    <col min="13057" max="13057" width="31.5703125" style="137" customWidth="1"/>
    <col min="13058" max="13058" width="8.7109375" style="137" customWidth="1"/>
    <col min="13059" max="13059" width="7" style="137" customWidth="1"/>
    <col min="13060" max="13061" width="12.28515625" style="137" customWidth="1"/>
    <col min="13062" max="13064" width="14" style="137" customWidth="1"/>
    <col min="13065" max="13065" width="12.42578125" style="137" customWidth="1"/>
    <col min="13066" max="13066" width="12.28515625" style="137" customWidth="1"/>
    <col min="13067" max="13069" width="14" style="137" customWidth="1"/>
    <col min="13070" max="13070" width="16.28515625" style="137" customWidth="1"/>
    <col min="13071" max="13312" width="0.85546875" style="137"/>
    <col min="13313" max="13313" width="31.5703125" style="137" customWidth="1"/>
    <col min="13314" max="13314" width="8.7109375" style="137" customWidth="1"/>
    <col min="13315" max="13315" width="7" style="137" customWidth="1"/>
    <col min="13316" max="13317" width="12.28515625" style="137" customWidth="1"/>
    <col min="13318" max="13320" width="14" style="137" customWidth="1"/>
    <col min="13321" max="13321" width="12.42578125" style="137" customWidth="1"/>
    <col min="13322" max="13322" width="12.28515625" style="137" customWidth="1"/>
    <col min="13323" max="13325" width="14" style="137" customWidth="1"/>
    <col min="13326" max="13326" width="16.28515625" style="137" customWidth="1"/>
    <col min="13327" max="13568" width="0.85546875" style="137"/>
    <col min="13569" max="13569" width="31.5703125" style="137" customWidth="1"/>
    <col min="13570" max="13570" width="8.7109375" style="137" customWidth="1"/>
    <col min="13571" max="13571" width="7" style="137" customWidth="1"/>
    <col min="13572" max="13573" width="12.28515625" style="137" customWidth="1"/>
    <col min="13574" max="13576" width="14" style="137" customWidth="1"/>
    <col min="13577" max="13577" width="12.42578125" style="137" customWidth="1"/>
    <col min="13578" max="13578" width="12.28515625" style="137" customWidth="1"/>
    <col min="13579" max="13581" width="14" style="137" customWidth="1"/>
    <col min="13582" max="13582" width="16.28515625" style="137" customWidth="1"/>
    <col min="13583" max="13824" width="0.85546875" style="137"/>
    <col min="13825" max="13825" width="31.5703125" style="137" customWidth="1"/>
    <col min="13826" max="13826" width="8.7109375" style="137" customWidth="1"/>
    <col min="13827" max="13827" width="7" style="137" customWidth="1"/>
    <col min="13828" max="13829" width="12.28515625" style="137" customWidth="1"/>
    <col min="13830" max="13832" width="14" style="137" customWidth="1"/>
    <col min="13833" max="13833" width="12.42578125" style="137" customWidth="1"/>
    <col min="13834" max="13834" width="12.28515625" style="137" customWidth="1"/>
    <col min="13835" max="13837" width="14" style="137" customWidth="1"/>
    <col min="13838" max="13838" width="16.28515625" style="137" customWidth="1"/>
    <col min="13839" max="14080" width="0.85546875" style="137"/>
    <col min="14081" max="14081" width="31.5703125" style="137" customWidth="1"/>
    <col min="14082" max="14082" width="8.7109375" style="137" customWidth="1"/>
    <col min="14083" max="14083" width="7" style="137" customWidth="1"/>
    <col min="14084" max="14085" width="12.28515625" style="137" customWidth="1"/>
    <col min="14086" max="14088" width="14" style="137" customWidth="1"/>
    <col min="14089" max="14089" width="12.42578125" style="137" customWidth="1"/>
    <col min="14090" max="14090" width="12.28515625" style="137" customWidth="1"/>
    <col min="14091" max="14093" width="14" style="137" customWidth="1"/>
    <col min="14094" max="14094" width="16.28515625" style="137" customWidth="1"/>
    <col min="14095" max="14336" width="0.85546875" style="137"/>
    <col min="14337" max="14337" width="31.5703125" style="137" customWidth="1"/>
    <col min="14338" max="14338" width="8.7109375" style="137" customWidth="1"/>
    <col min="14339" max="14339" width="7" style="137" customWidth="1"/>
    <col min="14340" max="14341" width="12.28515625" style="137" customWidth="1"/>
    <col min="14342" max="14344" width="14" style="137" customWidth="1"/>
    <col min="14345" max="14345" width="12.42578125" style="137" customWidth="1"/>
    <col min="14346" max="14346" width="12.28515625" style="137" customWidth="1"/>
    <col min="14347" max="14349" width="14" style="137" customWidth="1"/>
    <col min="14350" max="14350" width="16.28515625" style="137" customWidth="1"/>
    <col min="14351" max="14592" width="0.85546875" style="137"/>
    <col min="14593" max="14593" width="31.5703125" style="137" customWidth="1"/>
    <col min="14594" max="14594" width="8.7109375" style="137" customWidth="1"/>
    <col min="14595" max="14595" width="7" style="137" customWidth="1"/>
    <col min="14596" max="14597" width="12.28515625" style="137" customWidth="1"/>
    <col min="14598" max="14600" width="14" style="137" customWidth="1"/>
    <col min="14601" max="14601" width="12.42578125" style="137" customWidth="1"/>
    <col min="14602" max="14602" width="12.28515625" style="137" customWidth="1"/>
    <col min="14603" max="14605" width="14" style="137" customWidth="1"/>
    <col min="14606" max="14606" width="16.28515625" style="137" customWidth="1"/>
    <col min="14607" max="14848" width="0.85546875" style="137"/>
    <col min="14849" max="14849" width="31.5703125" style="137" customWidth="1"/>
    <col min="14850" max="14850" width="8.7109375" style="137" customWidth="1"/>
    <col min="14851" max="14851" width="7" style="137" customWidth="1"/>
    <col min="14852" max="14853" width="12.28515625" style="137" customWidth="1"/>
    <col min="14854" max="14856" width="14" style="137" customWidth="1"/>
    <col min="14857" max="14857" width="12.42578125" style="137" customWidth="1"/>
    <col min="14858" max="14858" width="12.28515625" style="137" customWidth="1"/>
    <col min="14859" max="14861" width="14" style="137" customWidth="1"/>
    <col min="14862" max="14862" width="16.28515625" style="137" customWidth="1"/>
    <col min="14863" max="15104" width="0.85546875" style="137"/>
    <col min="15105" max="15105" width="31.5703125" style="137" customWidth="1"/>
    <col min="15106" max="15106" width="8.7109375" style="137" customWidth="1"/>
    <col min="15107" max="15107" width="7" style="137" customWidth="1"/>
    <col min="15108" max="15109" width="12.28515625" style="137" customWidth="1"/>
    <col min="15110" max="15112" width="14" style="137" customWidth="1"/>
    <col min="15113" max="15113" width="12.42578125" style="137" customWidth="1"/>
    <col min="15114" max="15114" width="12.28515625" style="137" customWidth="1"/>
    <col min="15115" max="15117" width="14" style="137" customWidth="1"/>
    <col min="15118" max="15118" width="16.28515625" style="137" customWidth="1"/>
    <col min="15119" max="15360" width="0.85546875" style="137"/>
    <col min="15361" max="15361" width="31.5703125" style="137" customWidth="1"/>
    <col min="15362" max="15362" width="8.7109375" style="137" customWidth="1"/>
    <col min="15363" max="15363" width="7" style="137" customWidth="1"/>
    <col min="15364" max="15365" width="12.28515625" style="137" customWidth="1"/>
    <col min="15366" max="15368" width="14" style="137" customWidth="1"/>
    <col min="15369" max="15369" width="12.42578125" style="137" customWidth="1"/>
    <col min="15370" max="15370" width="12.28515625" style="137" customWidth="1"/>
    <col min="15371" max="15373" width="14" style="137" customWidth="1"/>
    <col min="15374" max="15374" width="16.28515625" style="137" customWidth="1"/>
    <col min="15375" max="15616" width="0.85546875" style="137"/>
    <col min="15617" max="15617" width="31.5703125" style="137" customWidth="1"/>
    <col min="15618" max="15618" width="8.7109375" style="137" customWidth="1"/>
    <col min="15619" max="15619" width="7" style="137" customWidth="1"/>
    <col min="15620" max="15621" width="12.28515625" style="137" customWidth="1"/>
    <col min="15622" max="15624" width="14" style="137" customWidth="1"/>
    <col min="15625" max="15625" width="12.42578125" style="137" customWidth="1"/>
    <col min="15626" max="15626" width="12.28515625" style="137" customWidth="1"/>
    <col min="15627" max="15629" width="14" style="137" customWidth="1"/>
    <col min="15630" max="15630" width="16.28515625" style="137" customWidth="1"/>
    <col min="15631" max="15872" width="0.85546875" style="137"/>
    <col min="15873" max="15873" width="31.5703125" style="137" customWidth="1"/>
    <col min="15874" max="15874" width="8.7109375" style="137" customWidth="1"/>
    <col min="15875" max="15875" width="7" style="137" customWidth="1"/>
    <col min="15876" max="15877" width="12.28515625" style="137" customWidth="1"/>
    <col min="15878" max="15880" width="14" style="137" customWidth="1"/>
    <col min="15881" max="15881" width="12.42578125" style="137" customWidth="1"/>
    <col min="15882" max="15882" width="12.28515625" style="137" customWidth="1"/>
    <col min="15883" max="15885" width="14" style="137" customWidth="1"/>
    <col min="15886" max="15886" width="16.28515625" style="137" customWidth="1"/>
    <col min="15887" max="16128" width="0.85546875" style="137"/>
    <col min="16129" max="16129" width="31.5703125" style="137" customWidth="1"/>
    <col min="16130" max="16130" width="8.7109375" style="137" customWidth="1"/>
    <col min="16131" max="16131" width="7" style="137" customWidth="1"/>
    <col min="16132" max="16133" width="12.28515625" style="137" customWidth="1"/>
    <col min="16134" max="16136" width="14" style="137" customWidth="1"/>
    <col min="16137" max="16137" width="12.42578125" style="137" customWidth="1"/>
    <col min="16138" max="16138" width="12.28515625" style="137" customWidth="1"/>
    <col min="16139" max="16141" width="14" style="137" customWidth="1"/>
    <col min="16142" max="16142" width="16.28515625" style="137" customWidth="1"/>
    <col min="16143" max="16384" width="0.85546875" style="137"/>
  </cols>
  <sheetData>
    <row r="1" spans="1:14" s="138" customFormat="1" ht="11.25" customHeight="1" x14ac:dyDescent="0.2">
      <c r="A1" s="137"/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2" t="s">
        <v>358</v>
      </c>
    </row>
    <row r="2" spans="1:14" s="138" customFormat="1" ht="11.25" customHeight="1" x14ac:dyDescent="0.2">
      <c r="A2" s="137"/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2"/>
    </row>
    <row r="3" spans="1:14" s="139" customFormat="1" ht="33.75" customHeight="1" x14ac:dyDescent="0.25">
      <c r="A3" s="603" t="s">
        <v>193</v>
      </c>
      <c r="B3" s="603"/>
      <c r="C3" s="603"/>
      <c r="D3" s="603"/>
      <c r="E3" s="603"/>
      <c r="F3" s="603"/>
      <c r="G3" s="603"/>
      <c r="H3" s="603"/>
      <c r="I3" s="603"/>
      <c r="J3" s="603"/>
      <c r="K3" s="603"/>
      <c r="L3" s="603"/>
      <c r="M3" s="603"/>
      <c r="N3" s="603"/>
    </row>
    <row r="4" spans="1:14" ht="34.5" customHeight="1" x14ac:dyDescent="0.2">
      <c r="A4" s="137" t="s">
        <v>194</v>
      </c>
      <c r="B4" s="602" t="s">
        <v>195</v>
      </c>
      <c r="C4" s="602"/>
      <c r="D4" s="602"/>
      <c r="E4" s="602"/>
      <c r="F4" s="602"/>
      <c r="G4" s="602"/>
      <c r="H4" s="602"/>
      <c r="I4" s="602"/>
      <c r="J4" s="602"/>
      <c r="K4" s="602"/>
      <c r="L4" s="602"/>
      <c r="M4" s="602"/>
      <c r="N4" s="602"/>
    </row>
    <row r="5" spans="1:14" x14ac:dyDescent="0.2">
      <c r="B5" s="137" t="s">
        <v>196</v>
      </c>
    </row>
    <row r="6" spans="1:14" x14ac:dyDescent="0.2">
      <c r="A6" s="137" t="s">
        <v>197</v>
      </c>
      <c r="B6" s="137" t="s">
        <v>198</v>
      </c>
    </row>
    <row r="7" spans="1:14" x14ac:dyDescent="0.2">
      <c r="A7" s="137" t="s">
        <v>199</v>
      </c>
      <c r="B7" s="137" t="s">
        <v>200</v>
      </c>
    </row>
    <row r="8" spans="1:14" ht="11.25" customHeight="1" x14ac:dyDescent="0.2">
      <c r="N8" s="140"/>
    </row>
    <row r="9" spans="1:14" x14ac:dyDescent="0.2">
      <c r="A9" s="137" t="s">
        <v>201</v>
      </c>
      <c r="L9" s="141"/>
      <c r="M9" s="141"/>
      <c r="N9" s="141"/>
    </row>
    <row r="10" spans="1:14" x14ac:dyDescent="0.2">
      <c r="A10" s="137" t="s">
        <v>202</v>
      </c>
      <c r="L10" s="141"/>
      <c r="M10" s="141"/>
      <c r="N10" s="141"/>
    </row>
    <row r="11" spans="1:14" x14ac:dyDescent="0.2">
      <c r="A11" s="137" t="s">
        <v>203</v>
      </c>
      <c r="L11" s="141"/>
      <c r="M11" s="141"/>
      <c r="N11" s="141"/>
    </row>
    <row r="12" spans="1:14" x14ac:dyDescent="0.2">
      <c r="A12" s="137" t="s">
        <v>204</v>
      </c>
      <c r="D12" s="137" t="str">
        <f>'[8]Таб.2 Пр.3'!B7</f>
        <v>Кемеровская область</v>
      </c>
      <c r="L12" s="141"/>
      <c r="M12" s="141"/>
      <c r="N12" s="141"/>
    </row>
    <row r="13" spans="1:14" x14ac:dyDescent="0.2">
      <c r="A13" s="137" t="s">
        <v>205</v>
      </c>
      <c r="D13" s="137">
        <v>2020</v>
      </c>
      <c r="L13" s="141"/>
      <c r="M13" s="141"/>
      <c r="N13" s="141"/>
    </row>
    <row r="14" spans="1:14" ht="11.25" customHeight="1" x14ac:dyDescent="0.2"/>
    <row r="15" spans="1:14" ht="11.25" customHeight="1" x14ac:dyDescent="0.2"/>
    <row r="16" spans="1:14" s="142" customFormat="1" ht="11.25" customHeight="1" x14ac:dyDescent="0.25">
      <c r="A16" s="599" t="s">
        <v>1</v>
      </c>
      <c r="B16" s="599" t="s">
        <v>206</v>
      </c>
      <c r="C16" s="599" t="s">
        <v>207</v>
      </c>
      <c r="D16" s="599" t="s">
        <v>208</v>
      </c>
      <c r="E16" s="599" t="s">
        <v>209</v>
      </c>
      <c r="F16" s="599" t="s">
        <v>210</v>
      </c>
      <c r="G16" s="599"/>
      <c r="H16" s="599"/>
      <c r="I16" s="599" t="s">
        <v>211</v>
      </c>
      <c r="J16" s="599" t="s">
        <v>212</v>
      </c>
      <c r="K16" s="599" t="s">
        <v>213</v>
      </c>
      <c r="L16" s="599"/>
      <c r="M16" s="599"/>
      <c r="N16" s="599" t="s">
        <v>214</v>
      </c>
    </row>
    <row r="17" spans="1:14" s="142" customFormat="1" ht="75.75" customHeight="1" x14ac:dyDescent="0.25">
      <c r="A17" s="599"/>
      <c r="B17" s="599"/>
      <c r="C17" s="599"/>
      <c r="D17" s="599"/>
      <c r="E17" s="599"/>
      <c r="F17" s="143" t="s">
        <v>215</v>
      </c>
      <c r="G17" s="143" t="s">
        <v>216</v>
      </c>
      <c r="H17" s="143" t="s">
        <v>217</v>
      </c>
      <c r="I17" s="599"/>
      <c r="J17" s="599"/>
      <c r="K17" s="143" t="s">
        <v>215</v>
      </c>
      <c r="L17" s="143" t="s">
        <v>216</v>
      </c>
      <c r="M17" s="143" t="s">
        <v>217</v>
      </c>
      <c r="N17" s="599"/>
    </row>
    <row r="18" spans="1:14" s="145" customFormat="1" ht="10.5" x14ac:dyDescent="0.25">
      <c r="A18" s="144">
        <v>1</v>
      </c>
      <c r="B18" s="144">
        <v>2</v>
      </c>
      <c r="C18" s="144">
        <v>3</v>
      </c>
      <c r="D18" s="144">
        <v>4</v>
      </c>
      <c r="E18" s="144">
        <v>5</v>
      </c>
      <c r="F18" s="144">
        <v>6</v>
      </c>
      <c r="G18" s="144">
        <v>7</v>
      </c>
      <c r="H18" s="144">
        <v>8</v>
      </c>
      <c r="I18" s="144">
        <v>9</v>
      </c>
      <c r="J18" s="144">
        <v>10</v>
      </c>
      <c r="K18" s="144">
        <v>11</v>
      </c>
      <c r="L18" s="144">
        <v>12</v>
      </c>
      <c r="M18" s="144">
        <v>13</v>
      </c>
      <c r="N18" s="144">
        <v>14</v>
      </c>
    </row>
    <row r="19" spans="1:14" s="149" customFormat="1" ht="47.25" customHeight="1" x14ac:dyDescent="0.2">
      <c r="A19" s="146" t="s">
        <v>218</v>
      </c>
      <c r="B19" s="147" t="s">
        <v>129</v>
      </c>
      <c r="C19" s="148" t="s">
        <v>219</v>
      </c>
      <c r="D19" s="529"/>
      <c r="E19" s="530"/>
      <c r="F19" s="529"/>
      <c r="G19" s="529"/>
      <c r="H19" s="529"/>
      <c r="I19" s="529"/>
      <c r="J19" s="530"/>
      <c r="K19" s="531"/>
      <c r="L19" s="531"/>
      <c r="M19" s="531"/>
      <c r="N19" s="532"/>
    </row>
    <row r="20" spans="1:14" s="149" customFormat="1" ht="23.25" customHeight="1" x14ac:dyDescent="0.2">
      <c r="A20" s="146" t="s">
        <v>220</v>
      </c>
      <c r="B20" s="147" t="s">
        <v>129</v>
      </c>
      <c r="C20" s="148" t="s">
        <v>221</v>
      </c>
      <c r="D20" s="531"/>
      <c r="E20" s="530"/>
      <c r="F20" s="529"/>
      <c r="G20" s="529"/>
      <c r="H20" s="529"/>
      <c r="I20" s="529"/>
      <c r="J20" s="530"/>
      <c r="K20" s="531"/>
      <c r="L20" s="531"/>
      <c r="M20" s="531"/>
      <c r="N20" s="533"/>
    </row>
    <row r="21" spans="1:14" s="149" customFormat="1" ht="11.25" customHeight="1" x14ac:dyDescent="0.2">
      <c r="A21" s="146" t="s">
        <v>222</v>
      </c>
      <c r="B21" s="147" t="s">
        <v>129</v>
      </c>
      <c r="C21" s="148" t="s">
        <v>223</v>
      </c>
      <c r="D21" s="530"/>
      <c r="E21" s="530"/>
      <c r="F21" s="530"/>
      <c r="G21" s="530"/>
      <c r="H21" s="530"/>
      <c r="I21" s="530"/>
      <c r="J21" s="530"/>
      <c r="K21" s="530"/>
      <c r="L21" s="530"/>
      <c r="M21" s="530"/>
      <c r="N21" s="534"/>
    </row>
    <row r="22" spans="1:14" s="149" customFormat="1" ht="12" customHeight="1" x14ac:dyDescent="0.2">
      <c r="A22" s="146" t="s">
        <v>224</v>
      </c>
      <c r="B22" s="147" t="s">
        <v>129</v>
      </c>
      <c r="C22" s="148" t="s">
        <v>225</v>
      </c>
      <c r="D22" s="531"/>
      <c r="E22" s="530"/>
      <c r="F22" s="529"/>
      <c r="G22" s="529"/>
      <c r="H22" s="529"/>
      <c r="I22" s="529"/>
      <c r="J22" s="530"/>
      <c r="K22" s="531"/>
      <c r="L22" s="531"/>
      <c r="M22" s="531"/>
      <c r="N22" s="533"/>
    </row>
    <row r="23" spans="1:14" s="149" customFormat="1" ht="10.35" customHeight="1" x14ac:dyDescent="0.2">
      <c r="A23" s="146" t="s">
        <v>226</v>
      </c>
      <c r="B23" s="147" t="s">
        <v>129</v>
      </c>
      <c r="C23" s="148" t="s">
        <v>227</v>
      </c>
      <c r="D23" s="531"/>
      <c r="E23" s="530"/>
      <c r="F23" s="529"/>
      <c r="G23" s="529"/>
      <c r="H23" s="529"/>
      <c r="I23" s="529"/>
      <c r="J23" s="530"/>
      <c r="K23" s="531"/>
      <c r="L23" s="531"/>
      <c r="M23" s="531"/>
      <c r="N23" s="533"/>
    </row>
    <row r="24" spans="1:14" s="149" customFormat="1" ht="10.35" customHeight="1" x14ac:dyDescent="0.2">
      <c r="A24" s="146" t="s">
        <v>228</v>
      </c>
      <c r="B24" s="147" t="s">
        <v>129</v>
      </c>
      <c r="C24" s="148" t="s">
        <v>229</v>
      </c>
      <c r="D24" s="530"/>
      <c r="E24" s="530"/>
      <c r="F24" s="530"/>
      <c r="G24" s="530"/>
      <c r="H24" s="530"/>
      <c r="I24" s="530"/>
      <c r="J24" s="530"/>
      <c r="K24" s="530"/>
      <c r="L24" s="530"/>
      <c r="M24" s="530"/>
      <c r="N24" s="534"/>
    </row>
    <row r="25" spans="1:14" s="149" customFormat="1" ht="10.35" customHeight="1" x14ac:dyDescent="0.2">
      <c r="A25" s="146" t="s">
        <v>230</v>
      </c>
      <c r="B25" s="147" t="s">
        <v>129</v>
      </c>
      <c r="C25" s="148" t="s">
        <v>231</v>
      </c>
      <c r="D25" s="529"/>
      <c r="E25" s="530"/>
      <c r="F25" s="529"/>
      <c r="G25" s="529"/>
      <c r="H25" s="529"/>
      <c r="I25" s="529"/>
      <c r="J25" s="530"/>
      <c r="K25" s="531"/>
      <c r="L25" s="531"/>
      <c r="M25" s="531"/>
      <c r="N25" s="533"/>
    </row>
    <row r="26" spans="1:14" s="149" customFormat="1" ht="10.35" customHeight="1" x14ac:dyDescent="0.2">
      <c r="A26" s="146" t="s">
        <v>232</v>
      </c>
      <c r="B26" s="147" t="s">
        <v>129</v>
      </c>
      <c r="C26" s="148" t="s">
        <v>233</v>
      </c>
      <c r="D26" s="529"/>
      <c r="E26" s="530"/>
      <c r="F26" s="529"/>
      <c r="G26" s="529"/>
      <c r="H26" s="529"/>
      <c r="I26" s="529"/>
      <c r="J26" s="530"/>
      <c r="K26" s="531"/>
      <c r="L26" s="531"/>
      <c r="M26" s="531"/>
      <c r="N26" s="533"/>
    </row>
    <row r="27" spans="1:14" s="149" customFormat="1" ht="10.35" customHeight="1" x14ac:dyDescent="0.2">
      <c r="A27" s="146" t="s">
        <v>234</v>
      </c>
      <c r="B27" s="147" t="s">
        <v>129</v>
      </c>
      <c r="C27" s="148" t="s">
        <v>235</v>
      </c>
      <c r="D27" s="529"/>
      <c r="E27" s="530"/>
      <c r="F27" s="529"/>
      <c r="G27" s="529"/>
      <c r="H27" s="529"/>
      <c r="I27" s="529"/>
      <c r="J27" s="530"/>
      <c r="K27" s="531"/>
      <c r="L27" s="531"/>
      <c r="M27" s="531"/>
      <c r="N27" s="533"/>
    </row>
    <row r="28" spans="1:14" s="149" customFormat="1" ht="10.35" customHeight="1" x14ac:dyDescent="0.2">
      <c r="A28" s="146" t="s">
        <v>236</v>
      </c>
      <c r="B28" s="147" t="s">
        <v>129</v>
      </c>
      <c r="C28" s="148" t="s">
        <v>237</v>
      </c>
      <c r="D28" s="529"/>
      <c r="E28" s="530"/>
      <c r="F28" s="529"/>
      <c r="G28" s="529"/>
      <c r="H28" s="529"/>
      <c r="I28" s="529"/>
      <c r="J28" s="530"/>
      <c r="K28" s="531"/>
      <c r="L28" s="531"/>
      <c r="M28" s="531"/>
      <c r="N28" s="533"/>
    </row>
    <row r="29" spans="1:14" s="149" customFormat="1" ht="10.35" customHeight="1" x14ac:dyDescent="0.2">
      <c r="A29" s="146" t="s">
        <v>238</v>
      </c>
      <c r="B29" s="147" t="s">
        <v>129</v>
      </c>
      <c r="C29" s="148" t="s">
        <v>239</v>
      </c>
      <c r="D29" s="530"/>
      <c r="E29" s="530"/>
      <c r="F29" s="530"/>
      <c r="G29" s="530"/>
      <c r="H29" s="530"/>
      <c r="I29" s="530"/>
      <c r="J29" s="530"/>
      <c r="K29" s="530"/>
      <c r="L29" s="530"/>
      <c r="M29" s="530"/>
      <c r="N29" s="534"/>
    </row>
    <row r="30" spans="1:14" s="149" customFormat="1" ht="10.35" customHeight="1" x14ac:dyDescent="0.2">
      <c r="A30" s="146" t="s">
        <v>100</v>
      </c>
      <c r="B30" s="147" t="s">
        <v>129</v>
      </c>
      <c r="C30" s="148" t="s">
        <v>240</v>
      </c>
      <c r="D30" s="531"/>
      <c r="E30" s="530"/>
      <c r="F30" s="531"/>
      <c r="G30" s="531"/>
      <c r="H30" s="531"/>
      <c r="I30" s="531"/>
      <c r="J30" s="530"/>
      <c r="K30" s="531"/>
      <c r="L30" s="531"/>
      <c r="M30" s="531"/>
      <c r="N30" s="533"/>
    </row>
    <row r="31" spans="1:14" s="149" customFormat="1" ht="10.35" customHeight="1" x14ac:dyDescent="0.2">
      <c r="A31" s="146" t="s">
        <v>241</v>
      </c>
      <c r="B31" s="147" t="s">
        <v>129</v>
      </c>
      <c r="C31" s="148" t="s">
        <v>242</v>
      </c>
      <c r="D31" s="529"/>
      <c r="E31" s="529"/>
      <c r="F31" s="529"/>
      <c r="G31" s="529"/>
      <c r="H31" s="529"/>
      <c r="I31" s="529"/>
      <c r="J31" s="529"/>
      <c r="K31" s="529"/>
      <c r="L31" s="529"/>
      <c r="M31" s="529"/>
      <c r="N31" s="533"/>
    </row>
    <row r="32" spans="1:14" s="152" customFormat="1" ht="10.5" x14ac:dyDescent="0.15">
      <c r="A32" s="150" t="s">
        <v>243</v>
      </c>
      <c r="B32" s="144"/>
      <c r="C32" s="151"/>
      <c r="D32" s="535"/>
      <c r="E32" s="536"/>
      <c r="F32" s="535"/>
      <c r="G32" s="535"/>
      <c r="H32" s="535"/>
      <c r="I32" s="535"/>
      <c r="J32" s="536"/>
      <c r="K32" s="535"/>
      <c r="L32" s="535"/>
      <c r="M32" s="535"/>
      <c r="N32" s="537"/>
    </row>
    <row r="33" spans="1:14" s="149" customFormat="1" ht="34.5" customHeight="1" x14ac:dyDescent="0.2">
      <c r="A33" s="146" t="s">
        <v>244</v>
      </c>
      <c r="B33" s="147" t="s">
        <v>129</v>
      </c>
      <c r="C33" s="148">
        <v>140</v>
      </c>
      <c r="D33" s="531"/>
      <c r="E33" s="530"/>
      <c r="F33" s="531"/>
      <c r="G33" s="531"/>
      <c r="H33" s="531"/>
      <c r="I33" s="531"/>
      <c r="J33" s="530"/>
      <c r="K33" s="531"/>
      <c r="L33" s="531"/>
      <c r="M33" s="531"/>
      <c r="N33" s="533"/>
    </row>
    <row r="34" spans="1:14" s="149" customFormat="1" ht="23.25" customHeight="1" x14ac:dyDescent="0.2">
      <c r="A34" s="146" t="s">
        <v>245</v>
      </c>
      <c r="B34" s="147" t="s">
        <v>129</v>
      </c>
      <c r="C34" s="148">
        <v>150</v>
      </c>
      <c r="D34" s="531"/>
      <c r="E34" s="530"/>
      <c r="F34" s="531"/>
      <c r="G34" s="531"/>
      <c r="H34" s="531"/>
      <c r="I34" s="531"/>
      <c r="J34" s="530"/>
      <c r="K34" s="531"/>
      <c r="L34" s="531"/>
      <c r="M34" s="531"/>
      <c r="N34" s="533"/>
    </row>
    <row r="35" spans="1:14" s="153" customFormat="1" ht="6" customHeight="1" x14ac:dyDescent="0.2"/>
    <row r="36" spans="1:14" s="155" customFormat="1" ht="10.5" x14ac:dyDescent="0.15">
      <c r="A36" s="154" t="s">
        <v>246</v>
      </c>
    </row>
    <row r="37" spans="1:14" s="153" customFormat="1" ht="11.25" customHeight="1" x14ac:dyDescent="0.2">
      <c r="A37" s="156" t="s">
        <v>247</v>
      </c>
      <c r="B37" s="156"/>
      <c r="C37" s="156"/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</row>
    <row r="38" spans="1:14" s="153" customFormat="1" ht="11.25" x14ac:dyDescent="0.2">
      <c r="A38" s="156" t="s">
        <v>248</v>
      </c>
      <c r="B38" s="156"/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</row>
    <row r="39" spans="1:14" s="155" customFormat="1" ht="24.75" customHeight="1" x14ac:dyDescent="0.25">
      <c r="A39" s="600" t="s">
        <v>249</v>
      </c>
      <c r="B39" s="601"/>
      <c r="C39" s="601"/>
      <c r="D39" s="601"/>
      <c r="E39" s="601"/>
      <c r="F39" s="601"/>
      <c r="G39" s="601"/>
      <c r="H39" s="601"/>
      <c r="I39" s="601"/>
      <c r="J39" s="601"/>
      <c r="K39" s="601"/>
      <c r="L39" s="601"/>
      <c r="M39" s="601"/>
      <c r="N39" s="601"/>
    </row>
    <row r="40" spans="1:14" s="152" customFormat="1" ht="10.5" x14ac:dyDescent="0.15">
      <c r="A40" s="154" t="s">
        <v>250</v>
      </c>
      <c r="B40" s="145"/>
      <c r="C40" s="157"/>
      <c r="D40" s="157"/>
      <c r="E40" s="145"/>
      <c r="F40" s="145"/>
      <c r="G40" s="145"/>
      <c r="H40" s="145"/>
      <c r="I40" s="145"/>
      <c r="J40" s="145"/>
      <c r="K40" s="145"/>
      <c r="L40" s="145"/>
      <c r="M40" s="145"/>
      <c r="N40" s="145"/>
    </row>
    <row r="41" spans="1:14" s="153" customFormat="1" ht="9.75" customHeight="1" x14ac:dyDescent="0.2"/>
    <row r="42" spans="1:14" x14ac:dyDescent="0.2">
      <c r="A42" s="137" t="s">
        <v>251</v>
      </c>
      <c r="K42" s="158"/>
      <c r="L42" s="158"/>
      <c r="N42" s="158"/>
    </row>
    <row r="43" spans="1:14" s="153" customFormat="1" ht="11.25" x14ac:dyDescent="0.2">
      <c r="K43" s="159" t="s">
        <v>252</v>
      </c>
      <c r="L43" s="159"/>
      <c r="N43" s="160"/>
    </row>
    <row r="44" spans="1:14" x14ac:dyDescent="0.2">
      <c r="A44" s="137" t="s">
        <v>253</v>
      </c>
      <c r="K44" s="158"/>
      <c r="L44" s="158"/>
      <c r="N44" s="158"/>
    </row>
    <row r="45" spans="1:14" s="153" customFormat="1" ht="11.25" x14ac:dyDescent="0.2">
      <c r="K45" s="159" t="s">
        <v>252</v>
      </c>
      <c r="L45" s="159"/>
      <c r="N45" s="160"/>
    </row>
    <row r="46" spans="1:14" ht="3" customHeight="1" x14ac:dyDescent="0.2"/>
  </sheetData>
  <mergeCells count="13">
    <mergeCell ref="N16:N17"/>
    <mergeCell ref="A39:N39"/>
    <mergeCell ref="B4:N4"/>
    <mergeCell ref="A3:N3"/>
    <mergeCell ref="A16:A17"/>
    <mergeCell ref="B16:B17"/>
    <mergeCell ref="C16:C17"/>
    <mergeCell ref="D16:D17"/>
    <mergeCell ref="E16:E17"/>
    <mergeCell ref="F16:H16"/>
    <mergeCell ref="I16:I17"/>
    <mergeCell ref="J16:J17"/>
    <mergeCell ref="K16:M16"/>
  </mergeCells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94"/>
  <sheetViews>
    <sheetView view="pageBreakPreview" topLeftCell="A10" zoomScale="93" zoomScaleNormal="100" zoomScaleSheetLayoutView="93" workbookViewId="0">
      <selection activeCell="E34" sqref="E34"/>
    </sheetView>
  </sheetViews>
  <sheetFormatPr defaultColWidth="0.85546875" defaultRowHeight="11.25" x14ac:dyDescent="0.2"/>
  <cols>
    <col min="1" max="1" width="38.85546875" style="153" customWidth="1"/>
    <col min="2" max="2" width="10.140625" style="153" customWidth="1"/>
    <col min="3" max="4" width="10.85546875" style="153" customWidth="1"/>
    <col min="5" max="5" width="12" style="153" customWidth="1"/>
    <col min="6" max="10" width="10.85546875" style="153" customWidth="1"/>
    <col min="11" max="11" width="9.85546875" style="153" customWidth="1"/>
    <col min="12" max="12" width="10.85546875" style="153" customWidth="1"/>
    <col min="13" max="13" width="9.140625" style="153" customWidth="1"/>
    <col min="14" max="14" width="10.85546875" style="153" customWidth="1"/>
    <col min="15" max="15" width="9.85546875" style="153" customWidth="1"/>
    <col min="16" max="16" width="13.140625" style="153" customWidth="1"/>
    <col min="17" max="256" width="0.85546875" style="153"/>
    <col min="257" max="257" width="34.7109375" style="153" customWidth="1"/>
    <col min="258" max="258" width="7" style="153" customWidth="1"/>
    <col min="259" max="259" width="5.28515625" style="153" customWidth="1"/>
    <col min="260" max="260" width="8" style="153" customWidth="1"/>
    <col min="261" max="261" width="7.85546875" style="153" customWidth="1"/>
    <col min="262" max="265" width="6.140625" style="153" customWidth="1"/>
    <col min="266" max="267" width="8" style="153" customWidth="1"/>
    <col min="268" max="270" width="6.140625" style="153" customWidth="1"/>
    <col min="271" max="271" width="6.28515625" style="153" customWidth="1"/>
    <col min="272" max="272" width="8.7109375" style="153" customWidth="1"/>
    <col min="273" max="512" width="0.85546875" style="153"/>
    <col min="513" max="513" width="34.7109375" style="153" customWidth="1"/>
    <col min="514" max="514" width="7" style="153" customWidth="1"/>
    <col min="515" max="515" width="5.28515625" style="153" customWidth="1"/>
    <col min="516" max="516" width="8" style="153" customWidth="1"/>
    <col min="517" max="517" width="7.85546875" style="153" customWidth="1"/>
    <col min="518" max="521" width="6.140625" style="153" customWidth="1"/>
    <col min="522" max="523" width="8" style="153" customWidth="1"/>
    <col min="524" max="526" width="6.140625" style="153" customWidth="1"/>
    <col min="527" max="527" width="6.28515625" style="153" customWidth="1"/>
    <col min="528" max="528" width="8.7109375" style="153" customWidth="1"/>
    <col min="529" max="768" width="0.85546875" style="153"/>
    <col min="769" max="769" width="34.7109375" style="153" customWidth="1"/>
    <col min="770" max="770" width="7" style="153" customWidth="1"/>
    <col min="771" max="771" width="5.28515625" style="153" customWidth="1"/>
    <col min="772" max="772" width="8" style="153" customWidth="1"/>
    <col min="773" max="773" width="7.85546875" style="153" customWidth="1"/>
    <col min="774" max="777" width="6.140625" style="153" customWidth="1"/>
    <col min="778" max="779" width="8" style="153" customWidth="1"/>
    <col min="780" max="782" width="6.140625" style="153" customWidth="1"/>
    <col min="783" max="783" width="6.28515625" style="153" customWidth="1"/>
    <col min="784" max="784" width="8.7109375" style="153" customWidth="1"/>
    <col min="785" max="1024" width="0.85546875" style="153"/>
    <col min="1025" max="1025" width="34.7109375" style="153" customWidth="1"/>
    <col min="1026" max="1026" width="7" style="153" customWidth="1"/>
    <col min="1027" max="1027" width="5.28515625" style="153" customWidth="1"/>
    <col min="1028" max="1028" width="8" style="153" customWidth="1"/>
    <col min="1029" max="1029" width="7.85546875" style="153" customWidth="1"/>
    <col min="1030" max="1033" width="6.140625" style="153" customWidth="1"/>
    <col min="1034" max="1035" width="8" style="153" customWidth="1"/>
    <col min="1036" max="1038" width="6.140625" style="153" customWidth="1"/>
    <col min="1039" max="1039" width="6.28515625" style="153" customWidth="1"/>
    <col min="1040" max="1040" width="8.7109375" style="153" customWidth="1"/>
    <col min="1041" max="1280" width="0.85546875" style="153"/>
    <col min="1281" max="1281" width="34.7109375" style="153" customWidth="1"/>
    <col min="1282" max="1282" width="7" style="153" customWidth="1"/>
    <col min="1283" max="1283" width="5.28515625" style="153" customWidth="1"/>
    <col min="1284" max="1284" width="8" style="153" customWidth="1"/>
    <col min="1285" max="1285" width="7.85546875" style="153" customWidth="1"/>
    <col min="1286" max="1289" width="6.140625" style="153" customWidth="1"/>
    <col min="1290" max="1291" width="8" style="153" customWidth="1"/>
    <col min="1292" max="1294" width="6.140625" style="153" customWidth="1"/>
    <col min="1295" max="1295" width="6.28515625" style="153" customWidth="1"/>
    <col min="1296" max="1296" width="8.7109375" style="153" customWidth="1"/>
    <col min="1297" max="1536" width="0.85546875" style="153"/>
    <col min="1537" max="1537" width="34.7109375" style="153" customWidth="1"/>
    <col min="1538" max="1538" width="7" style="153" customWidth="1"/>
    <col min="1539" max="1539" width="5.28515625" style="153" customWidth="1"/>
    <col min="1540" max="1540" width="8" style="153" customWidth="1"/>
    <col min="1541" max="1541" width="7.85546875" style="153" customWidth="1"/>
    <col min="1542" max="1545" width="6.140625" style="153" customWidth="1"/>
    <col min="1546" max="1547" width="8" style="153" customWidth="1"/>
    <col min="1548" max="1550" width="6.140625" style="153" customWidth="1"/>
    <col min="1551" max="1551" width="6.28515625" style="153" customWidth="1"/>
    <col min="1552" max="1552" width="8.7109375" style="153" customWidth="1"/>
    <col min="1553" max="1792" width="0.85546875" style="153"/>
    <col min="1793" max="1793" width="34.7109375" style="153" customWidth="1"/>
    <col min="1794" max="1794" width="7" style="153" customWidth="1"/>
    <col min="1795" max="1795" width="5.28515625" style="153" customWidth="1"/>
    <col min="1796" max="1796" width="8" style="153" customWidth="1"/>
    <col min="1797" max="1797" width="7.85546875" style="153" customWidth="1"/>
    <col min="1798" max="1801" width="6.140625" style="153" customWidth="1"/>
    <col min="1802" max="1803" width="8" style="153" customWidth="1"/>
    <col min="1804" max="1806" width="6.140625" style="153" customWidth="1"/>
    <col min="1807" max="1807" width="6.28515625" style="153" customWidth="1"/>
    <col min="1808" max="1808" width="8.7109375" style="153" customWidth="1"/>
    <col min="1809" max="2048" width="0.85546875" style="153"/>
    <col min="2049" max="2049" width="34.7109375" style="153" customWidth="1"/>
    <col min="2050" max="2050" width="7" style="153" customWidth="1"/>
    <col min="2051" max="2051" width="5.28515625" style="153" customWidth="1"/>
    <col min="2052" max="2052" width="8" style="153" customWidth="1"/>
    <col min="2053" max="2053" width="7.85546875" style="153" customWidth="1"/>
    <col min="2054" max="2057" width="6.140625" style="153" customWidth="1"/>
    <col min="2058" max="2059" width="8" style="153" customWidth="1"/>
    <col min="2060" max="2062" width="6.140625" style="153" customWidth="1"/>
    <col min="2063" max="2063" width="6.28515625" style="153" customWidth="1"/>
    <col min="2064" max="2064" width="8.7109375" style="153" customWidth="1"/>
    <col min="2065" max="2304" width="0.85546875" style="153"/>
    <col min="2305" max="2305" width="34.7109375" style="153" customWidth="1"/>
    <col min="2306" max="2306" width="7" style="153" customWidth="1"/>
    <col min="2307" max="2307" width="5.28515625" style="153" customWidth="1"/>
    <col min="2308" max="2308" width="8" style="153" customWidth="1"/>
    <col min="2309" max="2309" width="7.85546875" style="153" customWidth="1"/>
    <col min="2310" max="2313" width="6.140625" style="153" customWidth="1"/>
    <col min="2314" max="2315" width="8" style="153" customWidth="1"/>
    <col min="2316" max="2318" width="6.140625" style="153" customWidth="1"/>
    <col min="2319" max="2319" width="6.28515625" style="153" customWidth="1"/>
    <col min="2320" max="2320" width="8.7109375" style="153" customWidth="1"/>
    <col min="2321" max="2560" width="0.85546875" style="153"/>
    <col min="2561" max="2561" width="34.7109375" style="153" customWidth="1"/>
    <col min="2562" max="2562" width="7" style="153" customWidth="1"/>
    <col min="2563" max="2563" width="5.28515625" style="153" customWidth="1"/>
    <col min="2564" max="2564" width="8" style="153" customWidth="1"/>
    <col min="2565" max="2565" width="7.85546875" style="153" customWidth="1"/>
    <col min="2566" max="2569" width="6.140625" style="153" customWidth="1"/>
    <col min="2570" max="2571" width="8" style="153" customWidth="1"/>
    <col min="2572" max="2574" width="6.140625" style="153" customWidth="1"/>
    <col min="2575" max="2575" width="6.28515625" style="153" customWidth="1"/>
    <col min="2576" max="2576" width="8.7109375" style="153" customWidth="1"/>
    <col min="2577" max="2816" width="0.85546875" style="153"/>
    <col min="2817" max="2817" width="34.7109375" style="153" customWidth="1"/>
    <col min="2818" max="2818" width="7" style="153" customWidth="1"/>
    <col min="2819" max="2819" width="5.28515625" style="153" customWidth="1"/>
    <col min="2820" max="2820" width="8" style="153" customWidth="1"/>
    <col min="2821" max="2821" width="7.85546875" style="153" customWidth="1"/>
    <col min="2822" max="2825" width="6.140625" style="153" customWidth="1"/>
    <col min="2826" max="2827" width="8" style="153" customWidth="1"/>
    <col min="2828" max="2830" width="6.140625" style="153" customWidth="1"/>
    <col min="2831" max="2831" width="6.28515625" style="153" customWidth="1"/>
    <col min="2832" max="2832" width="8.7109375" style="153" customWidth="1"/>
    <col min="2833" max="3072" width="0.85546875" style="153"/>
    <col min="3073" max="3073" width="34.7109375" style="153" customWidth="1"/>
    <col min="3074" max="3074" width="7" style="153" customWidth="1"/>
    <col min="3075" max="3075" width="5.28515625" style="153" customWidth="1"/>
    <col min="3076" max="3076" width="8" style="153" customWidth="1"/>
    <col min="3077" max="3077" width="7.85546875" style="153" customWidth="1"/>
    <col min="3078" max="3081" width="6.140625" style="153" customWidth="1"/>
    <col min="3082" max="3083" width="8" style="153" customWidth="1"/>
    <col min="3084" max="3086" width="6.140625" style="153" customWidth="1"/>
    <col min="3087" max="3087" width="6.28515625" style="153" customWidth="1"/>
    <col min="3088" max="3088" width="8.7109375" style="153" customWidth="1"/>
    <col min="3089" max="3328" width="0.85546875" style="153"/>
    <col min="3329" max="3329" width="34.7109375" style="153" customWidth="1"/>
    <col min="3330" max="3330" width="7" style="153" customWidth="1"/>
    <col min="3331" max="3331" width="5.28515625" style="153" customWidth="1"/>
    <col min="3332" max="3332" width="8" style="153" customWidth="1"/>
    <col min="3333" max="3333" width="7.85546875" style="153" customWidth="1"/>
    <col min="3334" max="3337" width="6.140625" style="153" customWidth="1"/>
    <col min="3338" max="3339" width="8" style="153" customWidth="1"/>
    <col min="3340" max="3342" width="6.140625" style="153" customWidth="1"/>
    <col min="3343" max="3343" width="6.28515625" style="153" customWidth="1"/>
    <col min="3344" max="3344" width="8.7109375" style="153" customWidth="1"/>
    <col min="3345" max="3584" width="0.85546875" style="153"/>
    <col min="3585" max="3585" width="34.7109375" style="153" customWidth="1"/>
    <col min="3586" max="3586" width="7" style="153" customWidth="1"/>
    <col min="3587" max="3587" width="5.28515625" style="153" customWidth="1"/>
    <col min="3588" max="3588" width="8" style="153" customWidth="1"/>
    <col min="3589" max="3589" width="7.85546875" style="153" customWidth="1"/>
    <col min="3590" max="3593" width="6.140625" style="153" customWidth="1"/>
    <col min="3594" max="3595" width="8" style="153" customWidth="1"/>
    <col min="3596" max="3598" width="6.140625" style="153" customWidth="1"/>
    <col min="3599" max="3599" width="6.28515625" style="153" customWidth="1"/>
    <col min="3600" max="3600" width="8.7109375" style="153" customWidth="1"/>
    <col min="3601" max="3840" width="0.85546875" style="153"/>
    <col min="3841" max="3841" width="34.7109375" style="153" customWidth="1"/>
    <col min="3842" max="3842" width="7" style="153" customWidth="1"/>
    <col min="3843" max="3843" width="5.28515625" style="153" customWidth="1"/>
    <col min="3844" max="3844" width="8" style="153" customWidth="1"/>
    <col min="3845" max="3845" width="7.85546875" style="153" customWidth="1"/>
    <col min="3846" max="3849" width="6.140625" style="153" customWidth="1"/>
    <col min="3850" max="3851" width="8" style="153" customWidth="1"/>
    <col min="3852" max="3854" width="6.140625" style="153" customWidth="1"/>
    <col min="3855" max="3855" width="6.28515625" style="153" customWidth="1"/>
    <col min="3856" max="3856" width="8.7109375" style="153" customWidth="1"/>
    <col min="3857" max="4096" width="0.85546875" style="153"/>
    <col min="4097" max="4097" width="34.7109375" style="153" customWidth="1"/>
    <col min="4098" max="4098" width="7" style="153" customWidth="1"/>
    <col min="4099" max="4099" width="5.28515625" style="153" customWidth="1"/>
    <col min="4100" max="4100" width="8" style="153" customWidth="1"/>
    <col min="4101" max="4101" width="7.85546875" style="153" customWidth="1"/>
    <col min="4102" max="4105" width="6.140625" style="153" customWidth="1"/>
    <col min="4106" max="4107" width="8" style="153" customWidth="1"/>
    <col min="4108" max="4110" width="6.140625" style="153" customWidth="1"/>
    <col min="4111" max="4111" width="6.28515625" style="153" customWidth="1"/>
    <col min="4112" max="4112" width="8.7109375" style="153" customWidth="1"/>
    <col min="4113" max="4352" width="0.85546875" style="153"/>
    <col min="4353" max="4353" width="34.7109375" style="153" customWidth="1"/>
    <col min="4354" max="4354" width="7" style="153" customWidth="1"/>
    <col min="4355" max="4355" width="5.28515625" style="153" customWidth="1"/>
    <col min="4356" max="4356" width="8" style="153" customWidth="1"/>
    <col min="4357" max="4357" width="7.85546875" style="153" customWidth="1"/>
    <col min="4358" max="4361" width="6.140625" style="153" customWidth="1"/>
    <col min="4362" max="4363" width="8" style="153" customWidth="1"/>
    <col min="4364" max="4366" width="6.140625" style="153" customWidth="1"/>
    <col min="4367" max="4367" width="6.28515625" style="153" customWidth="1"/>
    <col min="4368" max="4368" width="8.7109375" style="153" customWidth="1"/>
    <col min="4369" max="4608" width="0.85546875" style="153"/>
    <col min="4609" max="4609" width="34.7109375" style="153" customWidth="1"/>
    <col min="4610" max="4610" width="7" style="153" customWidth="1"/>
    <col min="4611" max="4611" width="5.28515625" style="153" customWidth="1"/>
    <col min="4612" max="4612" width="8" style="153" customWidth="1"/>
    <col min="4613" max="4613" width="7.85546875" style="153" customWidth="1"/>
    <col min="4614" max="4617" width="6.140625" style="153" customWidth="1"/>
    <col min="4618" max="4619" width="8" style="153" customWidth="1"/>
    <col min="4620" max="4622" width="6.140625" style="153" customWidth="1"/>
    <col min="4623" max="4623" width="6.28515625" style="153" customWidth="1"/>
    <col min="4624" max="4624" width="8.7109375" style="153" customWidth="1"/>
    <col min="4625" max="4864" width="0.85546875" style="153"/>
    <col min="4865" max="4865" width="34.7109375" style="153" customWidth="1"/>
    <col min="4866" max="4866" width="7" style="153" customWidth="1"/>
    <col min="4867" max="4867" width="5.28515625" style="153" customWidth="1"/>
    <col min="4868" max="4868" width="8" style="153" customWidth="1"/>
    <col min="4869" max="4869" width="7.85546875" style="153" customWidth="1"/>
    <col min="4870" max="4873" width="6.140625" style="153" customWidth="1"/>
    <col min="4874" max="4875" width="8" style="153" customWidth="1"/>
    <col min="4876" max="4878" width="6.140625" style="153" customWidth="1"/>
    <col min="4879" max="4879" width="6.28515625" style="153" customWidth="1"/>
    <col min="4880" max="4880" width="8.7109375" style="153" customWidth="1"/>
    <col min="4881" max="5120" width="0.85546875" style="153"/>
    <col min="5121" max="5121" width="34.7109375" style="153" customWidth="1"/>
    <col min="5122" max="5122" width="7" style="153" customWidth="1"/>
    <col min="5123" max="5123" width="5.28515625" style="153" customWidth="1"/>
    <col min="5124" max="5124" width="8" style="153" customWidth="1"/>
    <col min="5125" max="5125" width="7.85546875" style="153" customWidth="1"/>
    <col min="5126" max="5129" width="6.140625" style="153" customWidth="1"/>
    <col min="5130" max="5131" width="8" style="153" customWidth="1"/>
    <col min="5132" max="5134" width="6.140625" style="153" customWidth="1"/>
    <col min="5135" max="5135" width="6.28515625" style="153" customWidth="1"/>
    <col min="5136" max="5136" width="8.7109375" style="153" customWidth="1"/>
    <col min="5137" max="5376" width="0.85546875" style="153"/>
    <col min="5377" max="5377" width="34.7109375" style="153" customWidth="1"/>
    <col min="5378" max="5378" width="7" style="153" customWidth="1"/>
    <col min="5379" max="5379" width="5.28515625" style="153" customWidth="1"/>
    <col min="5380" max="5380" width="8" style="153" customWidth="1"/>
    <col min="5381" max="5381" width="7.85546875" style="153" customWidth="1"/>
    <col min="5382" max="5385" width="6.140625" style="153" customWidth="1"/>
    <col min="5386" max="5387" width="8" style="153" customWidth="1"/>
    <col min="5388" max="5390" width="6.140625" style="153" customWidth="1"/>
    <col min="5391" max="5391" width="6.28515625" style="153" customWidth="1"/>
    <col min="5392" max="5392" width="8.7109375" style="153" customWidth="1"/>
    <col min="5393" max="5632" width="0.85546875" style="153"/>
    <col min="5633" max="5633" width="34.7109375" style="153" customWidth="1"/>
    <col min="5634" max="5634" width="7" style="153" customWidth="1"/>
    <col min="5635" max="5635" width="5.28515625" style="153" customWidth="1"/>
    <col min="5636" max="5636" width="8" style="153" customWidth="1"/>
    <col min="5637" max="5637" width="7.85546875" style="153" customWidth="1"/>
    <col min="5638" max="5641" width="6.140625" style="153" customWidth="1"/>
    <col min="5642" max="5643" width="8" style="153" customWidth="1"/>
    <col min="5644" max="5646" width="6.140625" style="153" customWidth="1"/>
    <col min="5647" max="5647" width="6.28515625" style="153" customWidth="1"/>
    <col min="5648" max="5648" width="8.7109375" style="153" customWidth="1"/>
    <col min="5649" max="5888" width="0.85546875" style="153"/>
    <col min="5889" max="5889" width="34.7109375" style="153" customWidth="1"/>
    <col min="5890" max="5890" width="7" style="153" customWidth="1"/>
    <col min="5891" max="5891" width="5.28515625" style="153" customWidth="1"/>
    <col min="5892" max="5892" width="8" style="153" customWidth="1"/>
    <col min="5893" max="5893" width="7.85546875" style="153" customWidth="1"/>
    <col min="5894" max="5897" width="6.140625" style="153" customWidth="1"/>
    <col min="5898" max="5899" width="8" style="153" customWidth="1"/>
    <col min="5900" max="5902" width="6.140625" style="153" customWidth="1"/>
    <col min="5903" max="5903" width="6.28515625" style="153" customWidth="1"/>
    <col min="5904" max="5904" width="8.7109375" style="153" customWidth="1"/>
    <col min="5905" max="6144" width="0.85546875" style="153"/>
    <col min="6145" max="6145" width="34.7109375" style="153" customWidth="1"/>
    <col min="6146" max="6146" width="7" style="153" customWidth="1"/>
    <col min="6147" max="6147" width="5.28515625" style="153" customWidth="1"/>
    <col min="6148" max="6148" width="8" style="153" customWidth="1"/>
    <col min="6149" max="6149" width="7.85546875" style="153" customWidth="1"/>
    <col min="6150" max="6153" width="6.140625" style="153" customWidth="1"/>
    <col min="6154" max="6155" width="8" style="153" customWidth="1"/>
    <col min="6156" max="6158" width="6.140625" style="153" customWidth="1"/>
    <col min="6159" max="6159" width="6.28515625" style="153" customWidth="1"/>
    <col min="6160" max="6160" width="8.7109375" style="153" customWidth="1"/>
    <col min="6161" max="6400" width="0.85546875" style="153"/>
    <col min="6401" max="6401" width="34.7109375" style="153" customWidth="1"/>
    <col min="6402" max="6402" width="7" style="153" customWidth="1"/>
    <col min="6403" max="6403" width="5.28515625" style="153" customWidth="1"/>
    <col min="6404" max="6404" width="8" style="153" customWidth="1"/>
    <col min="6405" max="6405" width="7.85546875" style="153" customWidth="1"/>
    <col min="6406" max="6409" width="6.140625" style="153" customWidth="1"/>
    <col min="6410" max="6411" width="8" style="153" customWidth="1"/>
    <col min="6412" max="6414" width="6.140625" style="153" customWidth="1"/>
    <col min="6415" max="6415" width="6.28515625" style="153" customWidth="1"/>
    <col min="6416" max="6416" width="8.7109375" style="153" customWidth="1"/>
    <col min="6417" max="6656" width="0.85546875" style="153"/>
    <col min="6657" max="6657" width="34.7109375" style="153" customWidth="1"/>
    <col min="6658" max="6658" width="7" style="153" customWidth="1"/>
    <col min="6659" max="6659" width="5.28515625" style="153" customWidth="1"/>
    <col min="6660" max="6660" width="8" style="153" customWidth="1"/>
    <col min="6661" max="6661" width="7.85546875" style="153" customWidth="1"/>
    <col min="6662" max="6665" width="6.140625" style="153" customWidth="1"/>
    <col min="6666" max="6667" width="8" style="153" customWidth="1"/>
    <col min="6668" max="6670" width="6.140625" style="153" customWidth="1"/>
    <col min="6671" max="6671" width="6.28515625" style="153" customWidth="1"/>
    <col min="6672" max="6672" width="8.7109375" style="153" customWidth="1"/>
    <col min="6673" max="6912" width="0.85546875" style="153"/>
    <col min="6913" max="6913" width="34.7109375" style="153" customWidth="1"/>
    <col min="6914" max="6914" width="7" style="153" customWidth="1"/>
    <col min="6915" max="6915" width="5.28515625" style="153" customWidth="1"/>
    <col min="6916" max="6916" width="8" style="153" customWidth="1"/>
    <col min="6917" max="6917" width="7.85546875" style="153" customWidth="1"/>
    <col min="6918" max="6921" width="6.140625" style="153" customWidth="1"/>
    <col min="6922" max="6923" width="8" style="153" customWidth="1"/>
    <col min="6924" max="6926" width="6.140625" style="153" customWidth="1"/>
    <col min="6927" max="6927" width="6.28515625" style="153" customWidth="1"/>
    <col min="6928" max="6928" width="8.7109375" style="153" customWidth="1"/>
    <col min="6929" max="7168" width="0.85546875" style="153"/>
    <col min="7169" max="7169" width="34.7109375" style="153" customWidth="1"/>
    <col min="7170" max="7170" width="7" style="153" customWidth="1"/>
    <col min="7171" max="7171" width="5.28515625" style="153" customWidth="1"/>
    <col min="7172" max="7172" width="8" style="153" customWidth="1"/>
    <col min="7173" max="7173" width="7.85546875" style="153" customWidth="1"/>
    <col min="7174" max="7177" width="6.140625" style="153" customWidth="1"/>
    <col min="7178" max="7179" width="8" style="153" customWidth="1"/>
    <col min="7180" max="7182" width="6.140625" style="153" customWidth="1"/>
    <col min="7183" max="7183" width="6.28515625" style="153" customWidth="1"/>
    <col min="7184" max="7184" width="8.7109375" style="153" customWidth="1"/>
    <col min="7185" max="7424" width="0.85546875" style="153"/>
    <col min="7425" max="7425" width="34.7109375" style="153" customWidth="1"/>
    <col min="7426" max="7426" width="7" style="153" customWidth="1"/>
    <col min="7427" max="7427" width="5.28515625" style="153" customWidth="1"/>
    <col min="7428" max="7428" width="8" style="153" customWidth="1"/>
    <col min="7429" max="7429" width="7.85546875" style="153" customWidth="1"/>
    <col min="7430" max="7433" width="6.140625" style="153" customWidth="1"/>
    <col min="7434" max="7435" width="8" style="153" customWidth="1"/>
    <col min="7436" max="7438" width="6.140625" style="153" customWidth="1"/>
    <col min="7439" max="7439" width="6.28515625" style="153" customWidth="1"/>
    <col min="7440" max="7440" width="8.7109375" style="153" customWidth="1"/>
    <col min="7441" max="7680" width="0.85546875" style="153"/>
    <col min="7681" max="7681" width="34.7109375" style="153" customWidth="1"/>
    <col min="7682" max="7682" width="7" style="153" customWidth="1"/>
    <col min="7683" max="7683" width="5.28515625" style="153" customWidth="1"/>
    <col min="7684" max="7684" width="8" style="153" customWidth="1"/>
    <col min="7685" max="7685" width="7.85546875" style="153" customWidth="1"/>
    <col min="7686" max="7689" width="6.140625" style="153" customWidth="1"/>
    <col min="7690" max="7691" width="8" style="153" customWidth="1"/>
    <col min="7692" max="7694" width="6.140625" style="153" customWidth="1"/>
    <col min="7695" max="7695" width="6.28515625" style="153" customWidth="1"/>
    <col min="7696" max="7696" width="8.7109375" style="153" customWidth="1"/>
    <col min="7697" max="7936" width="0.85546875" style="153"/>
    <col min="7937" max="7937" width="34.7109375" style="153" customWidth="1"/>
    <col min="7938" max="7938" width="7" style="153" customWidth="1"/>
    <col min="7939" max="7939" width="5.28515625" style="153" customWidth="1"/>
    <col min="7940" max="7940" width="8" style="153" customWidth="1"/>
    <col min="7941" max="7941" width="7.85546875" style="153" customWidth="1"/>
    <col min="7942" max="7945" width="6.140625" style="153" customWidth="1"/>
    <col min="7946" max="7947" width="8" style="153" customWidth="1"/>
    <col min="7948" max="7950" width="6.140625" style="153" customWidth="1"/>
    <col min="7951" max="7951" width="6.28515625" style="153" customWidth="1"/>
    <col min="7952" max="7952" width="8.7109375" style="153" customWidth="1"/>
    <col min="7953" max="8192" width="0.85546875" style="153"/>
    <col min="8193" max="8193" width="34.7109375" style="153" customWidth="1"/>
    <col min="8194" max="8194" width="7" style="153" customWidth="1"/>
    <col min="8195" max="8195" width="5.28515625" style="153" customWidth="1"/>
    <col min="8196" max="8196" width="8" style="153" customWidth="1"/>
    <col min="8197" max="8197" width="7.85546875" style="153" customWidth="1"/>
    <col min="8198" max="8201" width="6.140625" style="153" customWidth="1"/>
    <col min="8202" max="8203" width="8" style="153" customWidth="1"/>
    <col min="8204" max="8206" width="6.140625" style="153" customWidth="1"/>
    <col min="8207" max="8207" width="6.28515625" style="153" customWidth="1"/>
    <col min="8208" max="8208" width="8.7109375" style="153" customWidth="1"/>
    <col min="8209" max="8448" width="0.85546875" style="153"/>
    <col min="8449" max="8449" width="34.7109375" style="153" customWidth="1"/>
    <col min="8450" max="8450" width="7" style="153" customWidth="1"/>
    <col min="8451" max="8451" width="5.28515625" style="153" customWidth="1"/>
    <col min="8452" max="8452" width="8" style="153" customWidth="1"/>
    <col min="8453" max="8453" width="7.85546875" style="153" customWidth="1"/>
    <col min="8454" max="8457" width="6.140625" style="153" customWidth="1"/>
    <col min="8458" max="8459" width="8" style="153" customWidth="1"/>
    <col min="8460" max="8462" width="6.140625" style="153" customWidth="1"/>
    <col min="8463" max="8463" width="6.28515625" style="153" customWidth="1"/>
    <col min="8464" max="8464" width="8.7109375" style="153" customWidth="1"/>
    <col min="8465" max="8704" width="0.85546875" style="153"/>
    <col min="8705" max="8705" width="34.7109375" style="153" customWidth="1"/>
    <col min="8706" max="8706" width="7" style="153" customWidth="1"/>
    <col min="8707" max="8707" width="5.28515625" style="153" customWidth="1"/>
    <col min="8708" max="8708" width="8" style="153" customWidth="1"/>
    <col min="8709" max="8709" width="7.85546875" style="153" customWidth="1"/>
    <col min="8710" max="8713" width="6.140625" style="153" customWidth="1"/>
    <col min="8714" max="8715" width="8" style="153" customWidth="1"/>
    <col min="8716" max="8718" width="6.140625" style="153" customWidth="1"/>
    <col min="8719" max="8719" width="6.28515625" style="153" customWidth="1"/>
    <col min="8720" max="8720" width="8.7109375" style="153" customWidth="1"/>
    <col min="8721" max="8960" width="0.85546875" style="153"/>
    <col min="8961" max="8961" width="34.7109375" style="153" customWidth="1"/>
    <col min="8962" max="8962" width="7" style="153" customWidth="1"/>
    <col min="8963" max="8963" width="5.28515625" style="153" customWidth="1"/>
    <col min="8964" max="8964" width="8" style="153" customWidth="1"/>
    <col min="8965" max="8965" width="7.85546875" style="153" customWidth="1"/>
    <col min="8966" max="8969" width="6.140625" style="153" customWidth="1"/>
    <col min="8970" max="8971" width="8" style="153" customWidth="1"/>
    <col min="8972" max="8974" width="6.140625" style="153" customWidth="1"/>
    <col min="8975" max="8975" width="6.28515625" style="153" customWidth="1"/>
    <col min="8976" max="8976" width="8.7109375" style="153" customWidth="1"/>
    <col min="8977" max="9216" width="0.85546875" style="153"/>
    <col min="9217" max="9217" width="34.7109375" style="153" customWidth="1"/>
    <col min="9218" max="9218" width="7" style="153" customWidth="1"/>
    <col min="9219" max="9219" width="5.28515625" style="153" customWidth="1"/>
    <col min="9220" max="9220" width="8" style="153" customWidth="1"/>
    <col min="9221" max="9221" width="7.85546875" style="153" customWidth="1"/>
    <col min="9222" max="9225" width="6.140625" style="153" customWidth="1"/>
    <col min="9226" max="9227" width="8" style="153" customWidth="1"/>
    <col min="9228" max="9230" width="6.140625" style="153" customWidth="1"/>
    <col min="9231" max="9231" width="6.28515625" style="153" customWidth="1"/>
    <col min="9232" max="9232" width="8.7109375" style="153" customWidth="1"/>
    <col min="9233" max="9472" width="0.85546875" style="153"/>
    <col min="9473" max="9473" width="34.7109375" style="153" customWidth="1"/>
    <col min="9474" max="9474" width="7" style="153" customWidth="1"/>
    <col min="9475" max="9475" width="5.28515625" style="153" customWidth="1"/>
    <col min="9476" max="9476" width="8" style="153" customWidth="1"/>
    <col min="9477" max="9477" width="7.85546875" style="153" customWidth="1"/>
    <col min="9478" max="9481" width="6.140625" style="153" customWidth="1"/>
    <col min="9482" max="9483" width="8" style="153" customWidth="1"/>
    <col min="9484" max="9486" width="6.140625" style="153" customWidth="1"/>
    <col min="9487" max="9487" width="6.28515625" style="153" customWidth="1"/>
    <col min="9488" max="9488" width="8.7109375" style="153" customWidth="1"/>
    <col min="9489" max="9728" width="0.85546875" style="153"/>
    <col min="9729" max="9729" width="34.7109375" style="153" customWidth="1"/>
    <col min="9730" max="9730" width="7" style="153" customWidth="1"/>
    <col min="9731" max="9731" width="5.28515625" style="153" customWidth="1"/>
    <col min="9732" max="9732" width="8" style="153" customWidth="1"/>
    <col min="9733" max="9733" width="7.85546875" style="153" customWidth="1"/>
    <col min="9734" max="9737" width="6.140625" style="153" customWidth="1"/>
    <col min="9738" max="9739" width="8" style="153" customWidth="1"/>
    <col min="9740" max="9742" width="6.140625" style="153" customWidth="1"/>
    <col min="9743" max="9743" width="6.28515625" style="153" customWidth="1"/>
    <col min="9744" max="9744" width="8.7109375" style="153" customWidth="1"/>
    <col min="9745" max="9984" width="0.85546875" style="153"/>
    <col min="9985" max="9985" width="34.7109375" style="153" customWidth="1"/>
    <col min="9986" max="9986" width="7" style="153" customWidth="1"/>
    <col min="9987" max="9987" width="5.28515625" style="153" customWidth="1"/>
    <col min="9988" max="9988" width="8" style="153" customWidth="1"/>
    <col min="9989" max="9989" width="7.85546875" style="153" customWidth="1"/>
    <col min="9990" max="9993" width="6.140625" style="153" customWidth="1"/>
    <col min="9994" max="9995" width="8" style="153" customWidth="1"/>
    <col min="9996" max="9998" width="6.140625" style="153" customWidth="1"/>
    <col min="9999" max="9999" width="6.28515625" style="153" customWidth="1"/>
    <col min="10000" max="10000" width="8.7109375" style="153" customWidth="1"/>
    <col min="10001" max="10240" width="0.85546875" style="153"/>
    <col min="10241" max="10241" width="34.7109375" style="153" customWidth="1"/>
    <col min="10242" max="10242" width="7" style="153" customWidth="1"/>
    <col min="10243" max="10243" width="5.28515625" style="153" customWidth="1"/>
    <col min="10244" max="10244" width="8" style="153" customWidth="1"/>
    <col min="10245" max="10245" width="7.85546875" style="153" customWidth="1"/>
    <col min="10246" max="10249" width="6.140625" style="153" customWidth="1"/>
    <col min="10250" max="10251" width="8" style="153" customWidth="1"/>
    <col min="10252" max="10254" width="6.140625" style="153" customWidth="1"/>
    <col min="10255" max="10255" width="6.28515625" style="153" customWidth="1"/>
    <col min="10256" max="10256" width="8.7109375" style="153" customWidth="1"/>
    <col min="10257" max="10496" width="0.85546875" style="153"/>
    <col min="10497" max="10497" width="34.7109375" style="153" customWidth="1"/>
    <col min="10498" max="10498" width="7" style="153" customWidth="1"/>
    <col min="10499" max="10499" width="5.28515625" style="153" customWidth="1"/>
    <col min="10500" max="10500" width="8" style="153" customWidth="1"/>
    <col min="10501" max="10501" width="7.85546875" style="153" customWidth="1"/>
    <col min="10502" max="10505" width="6.140625" style="153" customWidth="1"/>
    <col min="10506" max="10507" width="8" style="153" customWidth="1"/>
    <col min="10508" max="10510" width="6.140625" style="153" customWidth="1"/>
    <col min="10511" max="10511" width="6.28515625" style="153" customWidth="1"/>
    <col min="10512" max="10512" width="8.7109375" style="153" customWidth="1"/>
    <col min="10513" max="10752" width="0.85546875" style="153"/>
    <col min="10753" max="10753" width="34.7109375" style="153" customWidth="1"/>
    <col min="10754" max="10754" width="7" style="153" customWidth="1"/>
    <col min="10755" max="10755" width="5.28515625" style="153" customWidth="1"/>
    <col min="10756" max="10756" width="8" style="153" customWidth="1"/>
    <col min="10757" max="10757" width="7.85546875" style="153" customWidth="1"/>
    <col min="10758" max="10761" width="6.140625" style="153" customWidth="1"/>
    <col min="10762" max="10763" width="8" style="153" customWidth="1"/>
    <col min="10764" max="10766" width="6.140625" style="153" customWidth="1"/>
    <col min="10767" max="10767" width="6.28515625" style="153" customWidth="1"/>
    <col min="10768" max="10768" width="8.7109375" style="153" customWidth="1"/>
    <col min="10769" max="11008" width="0.85546875" style="153"/>
    <col min="11009" max="11009" width="34.7109375" style="153" customWidth="1"/>
    <col min="11010" max="11010" width="7" style="153" customWidth="1"/>
    <col min="11011" max="11011" width="5.28515625" style="153" customWidth="1"/>
    <col min="11012" max="11012" width="8" style="153" customWidth="1"/>
    <col min="11013" max="11013" width="7.85546875" style="153" customWidth="1"/>
    <col min="11014" max="11017" width="6.140625" style="153" customWidth="1"/>
    <col min="11018" max="11019" width="8" style="153" customWidth="1"/>
    <col min="11020" max="11022" width="6.140625" style="153" customWidth="1"/>
    <col min="11023" max="11023" width="6.28515625" style="153" customWidth="1"/>
    <col min="11024" max="11024" width="8.7109375" style="153" customWidth="1"/>
    <col min="11025" max="11264" width="0.85546875" style="153"/>
    <col min="11265" max="11265" width="34.7109375" style="153" customWidth="1"/>
    <col min="11266" max="11266" width="7" style="153" customWidth="1"/>
    <col min="11267" max="11267" width="5.28515625" style="153" customWidth="1"/>
    <col min="11268" max="11268" width="8" style="153" customWidth="1"/>
    <col min="11269" max="11269" width="7.85546875" style="153" customWidth="1"/>
    <col min="11270" max="11273" width="6.140625" style="153" customWidth="1"/>
    <col min="11274" max="11275" width="8" style="153" customWidth="1"/>
    <col min="11276" max="11278" width="6.140625" style="153" customWidth="1"/>
    <col min="11279" max="11279" width="6.28515625" style="153" customWidth="1"/>
    <col min="11280" max="11280" width="8.7109375" style="153" customWidth="1"/>
    <col min="11281" max="11520" width="0.85546875" style="153"/>
    <col min="11521" max="11521" width="34.7109375" style="153" customWidth="1"/>
    <col min="11522" max="11522" width="7" style="153" customWidth="1"/>
    <col min="11523" max="11523" width="5.28515625" style="153" customWidth="1"/>
    <col min="11524" max="11524" width="8" style="153" customWidth="1"/>
    <col min="11525" max="11525" width="7.85546875" style="153" customWidth="1"/>
    <col min="11526" max="11529" width="6.140625" style="153" customWidth="1"/>
    <col min="11530" max="11531" width="8" style="153" customWidth="1"/>
    <col min="11532" max="11534" width="6.140625" style="153" customWidth="1"/>
    <col min="11535" max="11535" width="6.28515625" style="153" customWidth="1"/>
    <col min="11536" max="11536" width="8.7109375" style="153" customWidth="1"/>
    <col min="11537" max="11776" width="0.85546875" style="153"/>
    <col min="11777" max="11777" width="34.7109375" style="153" customWidth="1"/>
    <col min="11778" max="11778" width="7" style="153" customWidth="1"/>
    <col min="11779" max="11779" width="5.28515625" style="153" customWidth="1"/>
    <col min="11780" max="11780" width="8" style="153" customWidth="1"/>
    <col min="11781" max="11781" width="7.85546875" style="153" customWidth="1"/>
    <col min="11782" max="11785" width="6.140625" style="153" customWidth="1"/>
    <col min="11786" max="11787" width="8" style="153" customWidth="1"/>
    <col min="11788" max="11790" width="6.140625" style="153" customWidth="1"/>
    <col min="11791" max="11791" width="6.28515625" style="153" customWidth="1"/>
    <col min="11792" max="11792" width="8.7109375" style="153" customWidth="1"/>
    <col min="11793" max="12032" width="0.85546875" style="153"/>
    <col min="12033" max="12033" width="34.7109375" style="153" customWidth="1"/>
    <col min="12034" max="12034" width="7" style="153" customWidth="1"/>
    <col min="12035" max="12035" width="5.28515625" style="153" customWidth="1"/>
    <col min="12036" max="12036" width="8" style="153" customWidth="1"/>
    <col min="12037" max="12037" width="7.85546875" style="153" customWidth="1"/>
    <col min="12038" max="12041" width="6.140625" style="153" customWidth="1"/>
    <col min="12042" max="12043" width="8" style="153" customWidth="1"/>
    <col min="12044" max="12046" width="6.140625" style="153" customWidth="1"/>
    <col min="12047" max="12047" width="6.28515625" style="153" customWidth="1"/>
    <col min="12048" max="12048" width="8.7109375" style="153" customWidth="1"/>
    <col min="12049" max="12288" width="0.85546875" style="153"/>
    <col min="12289" max="12289" width="34.7109375" style="153" customWidth="1"/>
    <col min="12290" max="12290" width="7" style="153" customWidth="1"/>
    <col min="12291" max="12291" width="5.28515625" style="153" customWidth="1"/>
    <col min="12292" max="12292" width="8" style="153" customWidth="1"/>
    <col min="12293" max="12293" width="7.85546875" style="153" customWidth="1"/>
    <col min="12294" max="12297" width="6.140625" style="153" customWidth="1"/>
    <col min="12298" max="12299" width="8" style="153" customWidth="1"/>
    <col min="12300" max="12302" width="6.140625" style="153" customWidth="1"/>
    <col min="12303" max="12303" width="6.28515625" style="153" customWidth="1"/>
    <col min="12304" max="12304" width="8.7109375" style="153" customWidth="1"/>
    <col min="12305" max="12544" width="0.85546875" style="153"/>
    <col min="12545" max="12545" width="34.7109375" style="153" customWidth="1"/>
    <col min="12546" max="12546" width="7" style="153" customWidth="1"/>
    <col min="12547" max="12547" width="5.28515625" style="153" customWidth="1"/>
    <col min="12548" max="12548" width="8" style="153" customWidth="1"/>
    <col min="12549" max="12549" width="7.85546875" style="153" customWidth="1"/>
    <col min="12550" max="12553" width="6.140625" style="153" customWidth="1"/>
    <col min="12554" max="12555" width="8" style="153" customWidth="1"/>
    <col min="12556" max="12558" width="6.140625" style="153" customWidth="1"/>
    <col min="12559" max="12559" width="6.28515625" style="153" customWidth="1"/>
    <col min="12560" max="12560" width="8.7109375" style="153" customWidth="1"/>
    <col min="12561" max="12800" width="0.85546875" style="153"/>
    <col min="12801" max="12801" width="34.7109375" style="153" customWidth="1"/>
    <col min="12802" max="12802" width="7" style="153" customWidth="1"/>
    <col min="12803" max="12803" width="5.28515625" style="153" customWidth="1"/>
    <col min="12804" max="12804" width="8" style="153" customWidth="1"/>
    <col min="12805" max="12805" width="7.85546875" style="153" customWidth="1"/>
    <col min="12806" max="12809" width="6.140625" style="153" customWidth="1"/>
    <col min="12810" max="12811" width="8" style="153" customWidth="1"/>
    <col min="12812" max="12814" width="6.140625" style="153" customWidth="1"/>
    <col min="12815" max="12815" width="6.28515625" style="153" customWidth="1"/>
    <col min="12816" max="12816" width="8.7109375" style="153" customWidth="1"/>
    <col min="12817" max="13056" width="0.85546875" style="153"/>
    <col min="13057" max="13057" width="34.7109375" style="153" customWidth="1"/>
    <col min="13058" max="13058" width="7" style="153" customWidth="1"/>
    <col min="13059" max="13059" width="5.28515625" style="153" customWidth="1"/>
    <col min="13060" max="13060" width="8" style="153" customWidth="1"/>
    <col min="13061" max="13061" width="7.85546875" style="153" customWidth="1"/>
    <col min="13062" max="13065" width="6.140625" style="153" customWidth="1"/>
    <col min="13066" max="13067" width="8" style="153" customWidth="1"/>
    <col min="13068" max="13070" width="6.140625" style="153" customWidth="1"/>
    <col min="13071" max="13071" width="6.28515625" style="153" customWidth="1"/>
    <col min="13072" max="13072" width="8.7109375" style="153" customWidth="1"/>
    <col min="13073" max="13312" width="0.85546875" style="153"/>
    <col min="13313" max="13313" width="34.7109375" style="153" customWidth="1"/>
    <col min="13314" max="13314" width="7" style="153" customWidth="1"/>
    <col min="13315" max="13315" width="5.28515625" style="153" customWidth="1"/>
    <col min="13316" max="13316" width="8" style="153" customWidth="1"/>
    <col min="13317" max="13317" width="7.85546875" style="153" customWidth="1"/>
    <col min="13318" max="13321" width="6.140625" style="153" customWidth="1"/>
    <col min="13322" max="13323" width="8" style="153" customWidth="1"/>
    <col min="13324" max="13326" width="6.140625" style="153" customWidth="1"/>
    <col min="13327" max="13327" width="6.28515625" style="153" customWidth="1"/>
    <col min="13328" max="13328" width="8.7109375" style="153" customWidth="1"/>
    <col min="13329" max="13568" width="0.85546875" style="153"/>
    <col min="13569" max="13569" width="34.7109375" style="153" customWidth="1"/>
    <col min="13570" max="13570" width="7" style="153" customWidth="1"/>
    <col min="13571" max="13571" width="5.28515625" style="153" customWidth="1"/>
    <col min="13572" max="13572" width="8" style="153" customWidth="1"/>
    <col min="13573" max="13573" width="7.85546875" style="153" customWidth="1"/>
    <col min="13574" max="13577" width="6.140625" style="153" customWidth="1"/>
    <col min="13578" max="13579" width="8" style="153" customWidth="1"/>
    <col min="13580" max="13582" width="6.140625" style="153" customWidth="1"/>
    <col min="13583" max="13583" width="6.28515625" style="153" customWidth="1"/>
    <col min="13584" max="13584" width="8.7109375" style="153" customWidth="1"/>
    <col min="13585" max="13824" width="0.85546875" style="153"/>
    <col min="13825" max="13825" width="34.7109375" style="153" customWidth="1"/>
    <col min="13826" max="13826" width="7" style="153" customWidth="1"/>
    <col min="13827" max="13827" width="5.28515625" style="153" customWidth="1"/>
    <col min="13828" max="13828" width="8" style="153" customWidth="1"/>
    <col min="13829" max="13829" width="7.85546875" style="153" customWidth="1"/>
    <col min="13830" max="13833" width="6.140625" style="153" customWidth="1"/>
    <col min="13834" max="13835" width="8" style="153" customWidth="1"/>
    <col min="13836" max="13838" width="6.140625" style="153" customWidth="1"/>
    <col min="13839" max="13839" width="6.28515625" style="153" customWidth="1"/>
    <col min="13840" max="13840" width="8.7109375" style="153" customWidth="1"/>
    <col min="13841" max="14080" width="0.85546875" style="153"/>
    <col min="14081" max="14081" width="34.7109375" style="153" customWidth="1"/>
    <col min="14082" max="14082" width="7" style="153" customWidth="1"/>
    <col min="14083" max="14083" width="5.28515625" style="153" customWidth="1"/>
    <col min="14084" max="14084" width="8" style="153" customWidth="1"/>
    <col min="14085" max="14085" width="7.85546875" style="153" customWidth="1"/>
    <col min="14086" max="14089" width="6.140625" style="153" customWidth="1"/>
    <col min="14090" max="14091" width="8" style="153" customWidth="1"/>
    <col min="14092" max="14094" width="6.140625" style="153" customWidth="1"/>
    <col min="14095" max="14095" width="6.28515625" style="153" customWidth="1"/>
    <col min="14096" max="14096" width="8.7109375" style="153" customWidth="1"/>
    <col min="14097" max="14336" width="0.85546875" style="153"/>
    <col min="14337" max="14337" width="34.7109375" style="153" customWidth="1"/>
    <col min="14338" max="14338" width="7" style="153" customWidth="1"/>
    <col min="14339" max="14339" width="5.28515625" style="153" customWidth="1"/>
    <col min="14340" max="14340" width="8" style="153" customWidth="1"/>
    <col min="14341" max="14341" width="7.85546875" style="153" customWidth="1"/>
    <col min="14342" max="14345" width="6.140625" style="153" customWidth="1"/>
    <col min="14346" max="14347" width="8" style="153" customWidth="1"/>
    <col min="14348" max="14350" width="6.140625" style="153" customWidth="1"/>
    <col min="14351" max="14351" width="6.28515625" style="153" customWidth="1"/>
    <col min="14352" max="14352" width="8.7109375" style="153" customWidth="1"/>
    <col min="14353" max="14592" width="0.85546875" style="153"/>
    <col min="14593" max="14593" width="34.7109375" style="153" customWidth="1"/>
    <col min="14594" max="14594" width="7" style="153" customWidth="1"/>
    <col min="14595" max="14595" width="5.28515625" style="153" customWidth="1"/>
    <col min="14596" max="14596" width="8" style="153" customWidth="1"/>
    <col min="14597" max="14597" width="7.85546875" style="153" customWidth="1"/>
    <col min="14598" max="14601" width="6.140625" style="153" customWidth="1"/>
    <col min="14602" max="14603" width="8" style="153" customWidth="1"/>
    <col min="14604" max="14606" width="6.140625" style="153" customWidth="1"/>
    <col min="14607" max="14607" width="6.28515625" style="153" customWidth="1"/>
    <col min="14608" max="14608" width="8.7109375" style="153" customWidth="1"/>
    <col min="14609" max="14848" width="0.85546875" style="153"/>
    <col min="14849" max="14849" width="34.7109375" style="153" customWidth="1"/>
    <col min="14850" max="14850" width="7" style="153" customWidth="1"/>
    <col min="14851" max="14851" width="5.28515625" style="153" customWidth="1"/>
    <col min="14852" max="14852" width="8" style="153" customWidth="1"/>
    <col min="14853" max="14853" width="7.85546875" style="153" customWidth="1"/>
    <col min="14854" max="14857" width="6.140625" style="153" customWidth="1"/>
    <col min="14858" max="14859" width="8" style="153" customWidth="1"/>
    <col min="14860" max="14862" width="6.140625" style="153" customWidth="1"/>
    <col min="14863" max="14863" width="6.28515625" style="153" customWidth="1"/>
    <col min="14864" max="14864" width="8.7109375" style="153" customWidth="1"/>
    <col min="14865" max="15104" width="0.85546875" style="153"/>
    <col min="15105" max="15105" width="34.7109375" style="153" customWidth="1"/>
    <col min="15106" max="15106" width="7" style="153" customWidth="1"/>
    <col min="15107" max="15107" width="5.28515625" style="153" customWidth="1"/>
    <col min="15108" max="15108" width="8" style="153" customWidth="1"/>
    <col min="15109" max="15109" width="7.85546875" style="153" customWidth="1"/>
    <col min="15110" max="15113" width="6.140625" style="153" customWidth="1"/>
    <col min="15114" max="15115" width="8" style="153" customWidth="1"/>
    <col min="15116" max="15118" width="6.140625" style="153" customWidth="1"/>
    <col min="15119" max="15119" width="6.28515625" style="153" customWidth="1"/>
    <col min="15120" max="15120" width="8.7109375" style="153" customWidth="1"/>
    <col min="15121" max="15360" width="0.85546875" style="153"/>
    <col min="15361" max="15361" width="34.7109375" style="153" customWidth="1"/>
    <col min="15362" max="15362" width="7" style="153" customWidth="1"/>
    <col min="15363" max="15363" width="5.28515625" style="153" customWidth="1"/>
    <col min="15364" max="15364" width="8" style="153" customWidth="1"/>
    <col min="15365" max="15365" width="7.85546875" style="153" customWidth="1"/>
    <col min="15366" max="15369" width="6.140625" style="153" customWidth="1"/>
    <col min="15370" max="15371" width="8" style="153" customWidth="1"/>
    <col min="15372" max="15374" width="6.140625" style="153" customWidth="1"/>
    <col min="15375" max="15375" width="6.28515625" style="153" customWidth="1"/>
    <col min="15376" max="15376" width="8.7109375" style="153" customWidth="1"/>
    <col min="15377" max="15616" width="0.85546875" style="153"/>
    <col min="15617" max="15617" width="34.7109375" style="153" customWidth="1"/>
    <col min="15618" max="15618" width="7" style="153" customWidth="1"/>
    <col min="15619" max="15619" width="5.28515625" style="153" customWidth="1"/>
    <col min="15620" max="15620" width="8" style="153" customWidth="1"/>
    <col min="15621" max="15621" width="7.85546875" style="153" customWidth="1"/>
    <col min="15622" max="15625" width="6.140625" style="153" customWidth="1"/>
    <col min="15626" max="15627" width="8" style="153" customWidth="1"/>
    <col min="15628" max="15630" width="6.140625" style="153" customWidth="1"/>
    <col min="15631" max="15631" width="6.28515625" style="153" customWidth="1"/>
    <col min="15632" max="15632" width="8.7109375" style="153" customWidth="1"/>
    <col min="15633" max="15872" width="0.85546875" style="153"/>
    <col min="15873" max="15873" width="34.7109375" style="153" customWidth="1"/>
    <col min="15874" max="15874" width="7" style="153" customWidth="1"/>
    <col min="15875" max="15875" width="5.28515625" style="153" customWidth="1"/>
    <col min="15876" max="15876" width="8" style="153" customWidth="1"/>
    <col min="15877" max="15877" width="7.85546875" style="153" customWidth="1"/>
    <col min="15878" max="15881" width="6.140625" style="153" customWidth="1"/>
    <col min="15882" max="15883" width="8" style="153" customWidth="1"/>
    <col min="15884" max="15886" width="6.140625" style="153" customWidth="1"/>
    <col min="15887" max="15887" width="6.28515625" style="153" customWidth="1"/>
    <col min="15888" max="15888" width="8.7109375" style="153" customWidth="1"/>
    <col min="15889" max="16128" width="0.85546875" style="153"/>
    <col min="16129" max="16129" width="34.7109375" style="153" customWidth="1"/>
    <col min="16130" max="16130" width="7" style="153" customWidth="1"/>
    <col min="16131" max="16131" width="5.28515625" style="153" customWidth="1"/>
    <col min="16132" max="16132" width="8" style="153" customWidth="1"/>
    <col min="16133" max="16133" width="7.85546875" style="153" customWidth="1"/>
    <col min="16134" max="16137" width="6.140625" style="153" customWidth="1"/>
    <col min="16138" max="16139" width="8" style="153" customWidth="1"/>
    <col min="16140" max="16142" width="6.140625" style="153" customWidth="1"/>
    <col min="16143" max="16143" width="6.28515625" style="153" customWidth="1"/>
    <col min="16144" max="16144" width="8.7109375" style="153" customWidth="1"/>
    <col min="16145" max="16384" width="0.85546875" style="153"/>
  </cols>
  <sheetData>
    <row r="1" spans="1:16" s="155" customFormat="1" x14ac:dyDescent="0.2">
      <c r="A1" s="605" t="s">
        <v>359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  <c r="L1" s="605"/>
      <c r="M1" s="605"/>
      <c r="N1" s="605"/>
      <c r="O1" s="605"/>
      <c r="P1" s="605"/>
    </row>
    <row r="2" spans="1:16" ht="3.95" customHeight="1" x14ac:dyDescent="0.2"/>
    <row r="3" spans="1:16" x14ac:dyDescent="0.2">
      <c r="A3" s="606" t="s">
        <v>254</v>
      </c>
      <c r="B3" s="606"/>
      <c r="C3" s="606"/>
      <c r="D3" s="606"/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</row>
    <row r="4" spans="1:16" x14ac:dyDescent="0.2">
      <c r="A4" s="606" t="s">
        <v>255</v>
      </c>
      <c r="B4" s="606"/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606"/>
      <c r="P4" s="606"/>
    </row>
    <row r="5" spans="1:16" ht="6" customHeight="1" x14ac:dyDescent="0.2"/>
    <row r="6" spans="1:16" x14ac:dyDescent="0.2">
      <c r="A6" s="153" t="s">
        <v>194</v>
      </c>
      <c r="B6" s="153" t="s">
        <v>256</v>
      </c>
    </row>
    <row r="7" spans="1:16" x14ac:dyDescent="0.2">
      <c r="B7" s="153" t="s">
        <v>255</v>
      </c>
    </row>
    <row r="8" spans="1:16" x14ac:dyDescent="0.2">
      <c r="A8" s="153" t="s">
        <v>197</v>
      </c>
      <c r="B8" s="153" t="s">
        <v>198</v>
      </c>
    </row>
    <row r="9" spans="1:16" x14ac:dyDescent="0.2">
      <c r="A9" s="153" t="s">
        <v>199</v>
      </c>
      <c r="O9" s="252"/>
      <c r="P9" s="252"/>
    </row>
    <row r="10" spans="1:16" ht="4.5" customHeight="1" x14ac:dyDescent="0.2">
      <c r="O10" s="252"/>
      <c r="P10" s="252"/>
    </row>
    <row r="11" spans="1:16" x14ac:dyDescent="0.2">
      <c r="A11" s="153" t="s">
        <v>201</v>
      </c>
      <c r="L11" s="604"/>
      <c r="M11" s="604"/>
      <c r="N11" s="604"/>
      <c r="O11" s="604"/>
      <c r="P11" s="604"/>
    </row>
    <row r="12" spans="1:16" x14ac:dyDescent="0.2">
      <c r="A12" s="153" t="s">
        <v>202</v>
      </c>
      <c r="B12" s="253"/>
      <c r="L12" s="604"/>
      <c r="M12" s="604"/>
      <c r="N12" s="604"/>
      <c r="O12" s="604"/>
      <c r="P12" s="604"/>
    </row>
    <row r="13" spans="1:16" x14ac:dyDescent="0.2">
      <c r="A13" s="153" t="s">
        <v>203</v>
      </c>
      <c r="L13" s="604"/>
      <c r="M13" s="604"/>
      <c r="N13" s="604"/>
      <c r="O13" s="604"/>
      <c r="P13" s="604"/>
    </row>
    <row r="14" spans="1:16" x14ac:dyDescent="0.2">
      <c r="A14" s="153" t="s">
        <v>204</v>
      </c>
      <c r="B14" s="153" t="str">
        <f>'[7]Таб.2 Пр.3'!B7</f>
        <v>Кемеровская область</v>
      </c>
      <c r="L14" s="604"/>
      <c r="M14" s="604"/>
      <c r="N14" s="604"/>
      <c r="O14" s="604"/>
      <c r="P14" s="604"/>
    </row>
    <row r="15" spans="1:16" x14ac:dyDescent="0.2">
      <c r="A15" s="153" t="s">
        <v>205</v>
      </c>
      <c r="B15" s="153">
        <v>2020</v>
      </c>
      <c r="L15" s="604"/>
      <c r="M15" s="604"/>
      <c r="N15" s="604"/>
      <c r="O15" s="604"/>
      <c r="P15" s="604"/>
    </row>
    <row r="16" spans="1:16" ht="15" customHeight="1" x14ac:dyDescent="0.2">
      <c r="P16" s="2"/>
    </row>
    <row r="17" spans="1:16" ht="15" customHeight="1" x14ac:dyDescent="0.2">
      <c r="P17" s="2"/>
    </row>
    <row r="18" spans="1:16" s="142" customFormat="1" ht="55.15" customHeight="1" x14ac:dyDescent="0.25">
      <c r="A18" s="610" t="s">
        <v>257</v>
      </c>
      <c r="B18" s="611"/>
      <c r="C18" s="611"/>
      <c r="D18" s="611"/>
      <c r="E18" s="611"/>
      <c r="F18" s="611"/>
      <c r="G18" s="611"/>
      <c r="H18" s="611"/>
      <c r="I18" s="611"/>
      <c r="J18" s="611"/>
      <c r="K18" s="611"/>
      <c r="L18" s="611"/>
      <c r="M18" s="611"/>
      <c r="N18" s="611"/>
      <c r="O18" s="611"/>
      <c r="P18" s="611"/>
    </row>
    <row r="19" spans="1:16" s="142" customFormat="1" ht="92.25" customHeight="1" x14ac:dyDescent="0.25">
      <c r="A19" s="599" t="s">
        <v>1</v>
      </c>
      <c r="B19" s="599" t="s">
        <v>206</v>
      </c>
      <c r="C19" s="599" t="s">
        <v>207</v>
      </c>
      <c r="D19" s="599" t="s">
        <v>208</v>
      </c>
      <c r="E19" s="599" t="s">
        <v>258</v>
      </c>
      <c r="F19" s="599" t="s">
        <v>210</v>
      </c>
      <c r="G19" s="599"/>
      <c r="H19" s="599"/>
      <c r="I19" s="599"/>
      <c r="J19" s="599" t="s">
        <v>259</v>
      </c>
      <c r="K19" s="599" t="s">
        <v>260</v>
      </c>
      <c r="L19" s="599" t="s">
        <v>213</v>
      </c>
      <c r="M19" s="599"/>
      <c r="N19" s="599"/>
      <c r="O19" s="599"/>
      <c r="P19" s="599" t="s">
        <v>261</v>
      </c>
    </row>
    <row r="20" spans="1:16" s="145" customFormat="1" ht="72.75" customHeight="1" x14ac:dyDescent="0.25">
      <c r="A20" s="599"/>
      <c r="B20" s="599"/>
      <c r="C20" s="599"/>
      <c r="D20" s="599"/>
      <c r="E20" s="599"/>
      <c r="F20" s="143" t="s">
        <v>262</v>
      </c>
      <c r="G20" s="143" t="s">
        <v>263</v>
      </c>
      <c r="H20" s="143" t="s">
        <v>264</v>
      </c>
      <c r="I20" s="143" t="s">
        <v>265</v>
      </c>
      <c r="J20" s="599"/>
      <c r="K20" s="599"/>
      <c r="L20" s="143" t="s">
        <v>262</v>
      </c>
      <c r="M20" s="143" t="s">
        <v>263</v>
      </c>
      <c r="N20" s="143" t="s">
        <v>264</v>
      </c>
      <c r="O20" s="143" t="s">
        <v>265</v>
      </c>
      <c r="P20" s="599"/>
    </row>
    <row r="21" spans="1:16" s="149" customFormat="1" ht="21" x14ac:dyDescent="0.25">
      <c r="A21" s="144">
        <v>1</v>
      </c>
      <c r="B21" s="144">
        <v>2</v>
      </c>
      <c r="C21" s="144">
        <v>3</v>
      </c>
      <c r="D21" s="144">
        <v>4</v>
      </c>
      <c r="E21" s="144">
        <v>5</v>
      </c>
      <c r="F21" s="144">
        <v>6</v>
      </c>
      <c r="G21" s="144">
        <v>7</v>
      </c>
      <c r="H21" s="143" t="s">
        <v>266</v>
      </c>
      <c r="I21" s="144">
        <v>9</v>
      </c>
      <c r="J21" s="144">
        <v>10</v>
      </c>
      <c r="K21" s="144">
        <v>11</v>
      </c>
      <c r="L21" s="144">
        <v>12</v>
      </c>
      <c r="M21" s="144">
        <v>13</v>
      </c>
      <c r="N21" s="143" t="s">
        <v>267</v>
      </c>
      <c r="O21" s="144">
        <v>15</v>
      </c>
      <c r="P21" s="144">
        <v>16</v>
      </c>
    </row>
    <row r="22" spans="1:16" s="149" customFormat="1" ht="41.25" customHeight="1" x14ac:dyDescent="0.2">
      <c r="A22" s="538" t="s">
        <v>268</v>
      </c>
      <c r="B22" s="534" t="s">
        <v>129</v>
      </c>
      <c r="C22" s="539" t="s">
        <v>237</v>
      </c>
      <c r="D22" s="530"/>
      <c r="E22" s="530"/>
      <c r="F22" s="530"/>
      <c r="G22" s="530"/>
      <c r="H22" s="530"/>
      <c r="I22" s="530"/>
      <c r="J22" s="530"/>
      <c r="K22" s="530"/>
      <c r="L22" s="530"/>
      <c r="M22" s="530"/>
      <c r="N22" s="530"/>
      <c r="O22" s="530"/>
      <c r="P22" s="607"/>
    </row>
    <row r="23" spans="1:16" s="149" customFormat="1" ht="22.5" x14ac:dyDescent="0.2">
      <c r="A23" s="540" t="s">
        <v>269</v>
      </c>
      <c r="B23" s="534" t="s">
        <v>129</v>
      </c>
      <c r="C23" s="539" t="s">
        <v>239</v>
      </c>
      <c r="D23" s="530"/>
      <c r="E23" s="530"/>
      <c r="F23" s="530"/>
      <c r="G23" s="530"/>
      <c r="H23" s="530"/>
      <c r="I23" s="530"/>
      <c r="J23" s="530"/>
      <c r="K23" s="530"/>
      <c r="L23" s="530"/>
      <c r="M23" s="530"/>
      <c r="N23" s="530"/>
      <c r="O23" s="530"/>
      <c r="P23" s="608"/>
    </row>
    <row r="24" spans="1:16" s="149" customFormat="1" x14ac:dyDescent="0.2">
      <c r="A24" s="541" t="s">
        <v>270</v>
      </c>
      <c r="B24" s="534" t="s">
        <v>129</v>
      </c>
      <c r="C24" s="539" t="s">
        <v>271</v>
      </c>
      <c r="D24" s="531"/>
      <c r="E24" s="530"/>
      <c r="F24" s="531"/>
      <c r="G24" s="531"/>
      <c r="H24" s="530"/>
      <c r="I24" s="531"/>
      <c r="J24" s="531"/>
      <c r="K24" s="530"/>
      <c r="L24" s="531"/>
      <c r="M24" s="531"/>
      <c r="N24" s="530"/>
      <c r="O24" s="531"/>
      <c r="P24" s="608"/>
    </row>
    <row r="25" spans="1:16" s="149" customFormat="1" ht="45" x14ac:dyDescent="0.2">
      <c r="A25" s="541" t="s">
        <v>272</v>
      </c>
      <c r="B25" s="534" t="s">
        <v>129</v>
      </c>
      <c r="C25" s="539" t="s">
        <v>273</v>
      </c>
      <c r="D25" s="530"/>
      <c r="E25" s="530"/>
      <c r="F25" s="530"/>
      <c r="G25" s="530"/>
      <c r="H25" s="530"/>
      <c r="I25" s="530"/>
      <c r="J25" s="530"/>
      <c r="K25" s="530"/>
      <c r="L25" s="530"/>
      <c r="M25" s="530"/>
      <c r="N25" s="530"/>
      <c r="O25" s="530"/>
      <c r="P25" s="608"/>
    </row>
    <row r="26" spans="1:16" s="149" customFormat="1" x14ac:dyDescent="0.2">
      <c r="A26" s="542" t="s">
        <v>84</v>
      </c>
      <c r="B26" s="534" t="s">
        <v>129</v>
      </c>
      <c r="C26" s="539"/>
      <c r="D26" s="531"/>
      <c r="E26" s="530"/>
      <c r="F26" s="531"/>
      <c r="G26" s="531"/>
      <c r="H26" s="530"/>
      <c r="I26" s="531"/>
      <c r="J26" s="531"/>
      <c r="K26" s="530"/>
      <c r="L26" s="531"/>
      <c r="M26" s="531"/>
      <c r="N26" s="530"/>
      <c r="O26" s="531"/>
      <c r="P26" s="608"/>
    </row>
    <row r="27" spans="1:16" s="149" customFormat="1" x14ac:dyDescent="0.2">
      <c r="A27" s="542" t="s">
        <v>86</v>
      </c>
      <c r="B27" s="534" t="s">
        <v>129</v>
      </c>
      <c r="C27" s="539"/>
      <c r="D27" s="531"/>
      <c r="E27" s="530"/>
      <c r="F27" s="531"/>
      <c r="G27" s="531"/>
      <c r="H27" s="530"/>
      <c r="I27" s="531"/>
      <c r="J27" s="531"/>
      <c r="K27" s="530"/>
      <c r="L27" s="531"/>
      <c r="M27" s="531"/>
      <c r="N27" s="530"/>
      <c r="O27" s="531"/>
      <c r="P27" s="608"/>
    </row>
    <row r="28" spans="1:16" s="149" customFormat="1" x14ac:dyDescent="0.2">
      <c r="A28" s="542" t="s">
        <v>88</v>
      </c>
      <c r="B28" s="534" t="s">
        <v>129</v>
      </c>
      <c r="C28" s="539"/>
      <c r="D28" s="531"/>
      <c r="E28" s="530"/>
      <c r="F28" s="531"/>
      <c r="G28" s="531"/>
      <c r="H28" s="530"/>
      <c r="I28" s="531"/>
      <c r="J28" s="531"/>
      <c r="K28" s="530"/>
      <c r="L28" s="531"/>
      <c r="M28" s="531"/>
      <c r="N28" s="530"/>
      <c r="O28" s="531"/>
      <c r="P28" s="608"/>
    </row>
    <row r="29" spans="1:16" s="149" customFormat="1" x14ac:dyDescent="0.2">
      <c r="A29" s="542" t="s">
        <v>90</v>
      </c>
      <c r="B29" s="534" t="s">
        <v>129</v>
      </c>
      <c r="C29" s="539"/>
      <c r="D29" s="531"/>
      <c r="E29" s="530"/>
      <c r="F29" s="531"/>
      <c r="G29" s="531"/>
      <c r="H29" s="530"/>
      <c r="I29" s="531"/>
      <c r="J29" s="531"/>
      <c r="K29" s="530"/>
      <c r="L29" s="531"/>
      <c r="M29" s="531"/>
      <c r="N29" s="530"/>
      <c r="O29" s="531"/>
      <c r="P29" s="608"/>
    </row>
    <row r="30" spans="1:16" s="149" customFormat="1" ht="21.75" customHeight="1" x14ac:dyDescent="0.2">
      <c r="A30" s="541" t="s">
        <v>274</v>
      </c>
      <c r="B30" s="534" t="s">
        <v>129</v>
      </c>
      <c r="C30" s="539" t="s">
        <v>275</v>
      </c>
      <c r="D30" s="531"/>
      <c r="E30" s="530"/>
      <c r="F30" s="531"/>
      <c r="G30" s="531"/>
      <c r="H30" s="530"/>
      <c r="I30" s="531"/>
      <c r="J30" s="531"/>
      <c r="K30" s="530"/>
      <c r="L30" s="531"/>
      <c r="M30" s="531"/>
      <c r="N30" s="530"/>
      <c r="O30" s="531"/>
      <c r="P30" s="608"/>
    </row>
    <row r="31" spans="1:16" s="149" customFormat="1" ht="22.5" x14ac:dyDescent="0.2">
      <c r="A31" s="540" t="s">
        <v>276</v>
      </c>
      <c r="B31" s="534" t="s">
        <v>129</v>
      </c>
      <c r="C31" s="539" t="s">
        <v>240</v>
      </c>
      <c r="D31" s="530"/>
      <c r="E31" s="530"/>
      <c r="F31" s="530"/>
      <c r="G31" s="530"/>
      <c r="H31" s="530"/>
      <c r="I31" s="530"/>
      <c r="J31" s="530"/>
      <c r="K31" s="530"/>
      <c r="L31" s="530"/>
      <c r="M31" s="530"/>
      <c r="N31" s="530"/>
      <c r="O31" s="530"/>
      <c r="P31" s="608"/>
    </row>
    <row r="32" spans="1:16" s="149" customFormat="1" x14ac:dyDescent="0.2">
      <c r="A32" s="541" t="s">
        <v>65</v>
      </c>
      <c r="B32" s="534" t="s">
        <v>129</v>
      </c>
      <c r="C32" s="539" t="s">
        <v>277</v>
      </c>
      <c r="D32" s="531"/>
      <c r="E32" s="530"/>
      <c r="F32" s="531"/>
      <c r="G32" s="531"/>
      <c r="H32" s="530"/>
      <c r="I32" s="531"/>
      <c r="J32" s="531"/>
      <c r="K32" s="530"/>
      <c r="L32" s="531"/>
      <c r="M32" s="531"/>
      <c r="N32" s="530"/>
      <c r="O32" s="531"/>
      <c r="P32" s="608"/>
    </row>
    <row r="33" spans="1:16" s="149" customFormat="1" ht="21.75" customHeight="1" x14ac:dyDescent="0.2">
      <c r="A33" s="541" t="s">
        <v>72</v>
      </c>
      <c r="B33" s="534" t="s">
        <v>129</v>
      </c>
      <c r="C33" s="539" t="s">
        <v>278</v>
      </c>
      <c r="D33" s="531"/>
      <c r="E33" s="530"/>
      <c r="F33" s="531"/>
      <c r="G33" s="531"/>
      <c r="H33" s="530"/>
      <c r="I33" s="531"/>
      <c r="J33" s="531"/>
      <c r="K33" s="530"/>
      <c r="L33" s="531"/>
      <c r="M33" s="531"/>
      <c r="N33" s="530"/>
      <c r="O33" s="531"/>
      <c r="P33" s="608"/>
    </row>
    <row r="34" spans="1:16" s="149" customFormat="1" ht="21.75" customHeight="1" x14ac:dyDescent="0.2">
      <c r="A34" s="541" t="s">
        <v>279</v>
      </c>
      <c r="B34" s="534" t="s">
        <v>129</v>
      </c>
      <c r="C34" s="539" t="s">
        <v>280</v>
      </c>
      <c r="D34" s="531"/>
      <c r="E34" s="530"/>
      <c r="F34" s="531"/>
      <c r="G34" s="531"/>
      <c r="H34" s="530"/>
      <c r="I34" s="531"/>
      <c r="J34" s="531"/>
      <c r="K34" s="530"/>
      <c r="L34" s="531"/>
      <c r="M34" s="531"/>
      <c r="N34" s="530"/>
      <c r="O34" s="531"/>
      <c r="P34" s="608"/>
    </row>
    <row r="35" spans="1:16" s="149" customFormat="1" ht="22.5" x14ac:dyDescent="0.2">
      <c r="A35" s="541" t="s">
        <v>281</v>
      </c>
      <c r="B35" s="534" t="s">
        <v>129</v>
      </c>
      <c r="C35" s="539" t="s">
        <v>282</v>
      </c>
      <c r="D35" s="531"/>
      <c r="E35" s="530"/>
      <c r="F35" s="531"/>
      <c r="G35" s="531"/>
      <c r="H35" s="530"/>
      <c r="I35" s="531"/>
      <c r="J35" s="531"/>
      <c r="K35" s="530"/>
      <c r="L35" s="531"/>
      <c r="M35" s="531"/>
      <c r="N35" s="530"/>
      <c r="O35" s="531"/>
      <c r="P35" s="608"/>
    </row>
    <row r="36" spans="1:16" s="149" customFormat="1" x14ac:dyDescent="0.2">
      <c r="A36" s="540" t="s">
        <v>31</v>
      </c>
      <c r="B36" s="534" t="s">
        <v>129</v>
      </c>
      <c r="C36" s="539" t="s">
        <v>242</v>
      </c>
      <c r="D36" s="530"/>
      <c r="E36" s="530"/>
      <c r="F36" s="530"/>
      <c r="G36" s="530"/>
      <c r="H36" s="530"/>
      <c r="I36" s="530"/>
      <c r="J36" s="530"/>
      <c r="K36" s="530"/>
      <c r="L36" s="530"/>
      <c r="M36" s="530"/>
      <c r="N36" s="530"/>
      <c r="O36" s="530"/>
      <c r="P36" s="608"/>
    </row>
    <row r="37" spans="1:16" s="149" customFormat="1" x14ac:dyDescent="0.2">
      <c r="A37" s="542" t="s">
        <v>283</v>
      </c>
      <c r="B37" s="534" t="s">
        <v>129</v>
      </c>
      <c r="C37" s="539"/>
      <c r="D37" s="531"/>
      <c r="E37" s="530"/>
      <c r="F37" s="531"/>
      <c r="G37" s="531"/>
      <c r="H37" s="530"/>
      <c r="I37" s="531"/>
      <c r="J37" s="531"/>
      <c r="K37" s="530"/>
      <c r="L37" s="531"/>
      <c r="M37" s="531"/>
      <c r="N37" s="530"/>
      <c r="O37" s="531"/>
      <c r="P37" s="608"/>
    </row>
    <row r="38" spans="1:16" s="149" customFormat="1" x14ac:dyDescent="0.2">
      <c r="A38" s="542" t="s">
        <v>284</v>
      </c>
      <c r="B38" s="534" t="s">
        <v>129</v>
      </c>
      <c r="C38" s="539"/>
      <c r="D38" s="531"/>
      <c r="E38" s="530"/>
      <c r="F38" s="531"/>
      <c r="G38" s="531"/>
      <c r="H38" s="530"/>
      <c r="I38" s="531"/>
      <c r="J38" s="531"/>
      <c r="K38" s="530"/>
      <c r="L38" s="531"/>
      <c r="M38" s="531"/>
      <c r="N38" s="530"/>
      <c r="O38" s="531"/>
      <c r="P38" s="608"/>
    </row>
    <row r="39" spans="1:16" s="149" customFormat="1" ht="20.25" customHeight="1" x14ac:dyDescent="0.2">
      <c r="A39" s="542" t="s">
        <v>285</v>
      </c>
      <c r="B39" s="534" t="s">
        <v>129</v>
      </c>
      <c r="C39" s="539"/>
      <c r="D39" s="531"/>
      <c r="E39" s="530"/>
      <c r="F39" s="531"/>
      <c r="G39" s="531"/>
      <c r="H39" s="530"/>
      <c r="I39" s="531"/>
      <c r="J39" s="531"/>
      <c r="K39" s="530"/>
      <c r="L39" s="531"/>
      <c r="M39" s="531"/>
      <c r="N39" s="530"/>
      <c r="O39" s="531"/>
      <c r="P39" s="608"/>
    </row>
    <row r="40" spans="1:16" s="149" customFormat="1" ht="33.75" x14ac:dyDescent="0.2">
      <c r="A40" s="543" t="s">
        <v>286</v>
      </c>
      <c r="B40" s="534" t="s">
        <v>33</v>
      </c>
      <c r="C40" s="539"/>
      <c r="D40" s="531"/>
      <c r="E40" s="530"/>
      <c r="F40" s="531"/>
      <c r="G40" s="531"/>
      <c r="H40" s="530"/>
      <c r="I40" s="531"/>
      <c r="J40" s="531"/>
      <c r="K40" s="530"/>
      <c r="L40" s="531"/>
      <c r="M40" s="531"/>
      <c r="N40" s="530"/>
      <c r="O40" s="531"/>
      <c r="P40" s="608"/>
    </row>
    <row r="41" spans="1:16" s="149" customFormat="1" x14ac:dyDescent="0.2">
      <c r="A41" s="542" t="s">
        <v>283</v>
      </c>
      <c r="B41" s="534" t="s">
        <v>33</v>
      </c>
      <c r="C41" s="539"/>
      <c r="D41" s="531"/>
      <c r="E41" s="530"/>
      <c r="F41" s="531"/>
      <c r="G41" s="531"/>
      <c r="H41" s="530"/>
      <c r="I41" s="531"/>
      <c r="J41" s="531"/>
      <c r="K41" s="530"/>
      <c r="L41" s="531"/>
      <c r="M41" s="531"/>
      <c r="N41" s="530"/>
      <c r="O41" s="531"/>
      <c r="P41" s="608"/>
    </row>
    <row r="42" spans="1:16" s="149" customFormat="1" x14ac:dyDescent="0.2">
      <c r="A42" s="542" t="s">
        <v>284</v>
      </c>
      <c r="B42" s="534" t="s">
        <v>33</v>
      </c>
      <c r="C42" s="539"/>
      <c r="D42" s="531"/>
      <c r="E42" s="530"/>
      <c r="F42" s="531"/>
      <c r="G42" s="531"/>
      <c r="H42" s="530"/>
      <c r="I42" s="531"/>
      <c r="J42" s="531"/>
      <c r="K42" s="530"/>
      <c r="L42" s="531"/>
      <c r="M42" s="531"/>
      <c r="N42" s="530"/>
      <c r="O42" s="531"/>
      <c r="P42" s="608"/>
    </row>
    <row r="43" spans="1:16" s="149" customFormat="1" x14ac:dyDescent="0.2">
      <c r="A43" s="542" t="s">
        <v>285</v>
      </c>
      <c r="B43" s="534" t="s">
        <v>33</v>
      </c>
      <c r="C43" s="539"/>
      <c r="D43" s="531"/>
      <c r="E43" s="530"/>
      <c r="F43" s="531"/>
      <c r="G43" s="531"/>
      <c r="H43" s="530"/>
      <c r="I43" s="531"/>
      <c r="J43" s="531"/>
      <c r="K43" s="530"/>
      <c r="L43" s="531"/>
      <c r="M43" s="531"/>
      <c r="N43" s="530"/>
      <c r="O43" s="531"/>
      <c r="P43" s="609"/>
    </row>
    <row r="44" spans="1:16" s="149" customFormat="1" ht="67.5" x14ac:dyDescent="0.2">
      <c r="A44" s="540" t="s">
        <v>287</v>
      </c>
      <c r="B44" s="534" t="s">
        <v>129</v>
      </c>
      <c r="C44" s="539" t="s">
        <v>288</v>
      </c>
      <c r="D44" s="531"/>
      <c r="E44" s="530"/>
      <c r="F44" s="531"/>
      <c r="G44" s="531"/>
      <c r="H44" s="530"/>
      <c r="I44" s="531"/>
      <c r="J44" s="531"/>
      <c r="K44" s="530"/>
      <c r="L44" s="531"/>
      <c r="M44" s="531"/>
      <c r="N44" s="530"/>
      <c r="O44" s="531"/>
      <c r="P44" s="533"/>
    </row>
    <row r="45" spans="1:16" s="149" customFormat="1" x14ac:dyDescent="0.2">
      <c r="A45" s="540" t="s">
        <v>289</v>
      </c>
      <c r="B45" s="534" t="s">
        <v>129</v>
      </c>
      <c r="C45" s="539" t="s">
        <v>290</v>
      </c>
      <c r="D45" s="531"/>
      <c r="E45" s="530"/>
      <c r="F45" s="531"/>
      <c r="G45" s="531"/>
      <c r="H45" s="530"/>
      <c r="I45" s="531"/>
      <c r="J45" s="531"/>
      <c r="K45" s="530"/>
      <c r="L45" s="531"/>
      <c r="M45" s="531"/>
      <c r="N45" s="530"/>
      <c r="O45" s="531"/>
      <c r="P45" s="533"/>
    </row>
    <row r="46" spans="1:16" s="149" customFormat="1" ht="22.5" x14ac:dyDescent="0.2">
      <c r="A46" s="540" t="s">
        <v>291</v>
      </c>
      <c r="B46" s="534" t="s">
        <v>129</v>
      </c>
      <c r="C46" s="539" t="s">
        <v>292</v>
      </c>
      <c r="D46" s="530"/>
      <c r="E46" s="530"/>
      <c r="F46" s="530"/>
      <c r="G46" s="530"/>
      <c r="H46" s="530"/>
      <c r="I46" s="530"/>
      <c r="J46" s="530"/>
      <c r="K46" s="530"/>
      <c r="L46" s="530"/>
      <c r="M46" s="530"/>
      <c r="N46" s="530"/>
      <c r="O46" s="530"/>
      <c r="P46" s="533"/>
    </row>
    <row r="47" spans="1:16" s="149" customFormat="1" x14ac:dyDescent="0.2">
      <c r="A47" s="543" t="s">
        <v>293</v>
      </c>
      <c r="B47" s="534" t="s">
        <v>129</v>
      </c>
      <c r="C47" s="539" t="s">
        <v>294</v>
      </c>
      <c r="D47" s="531"/>
      <c r="E47" s="530"/>
      <c r="F47" s="531"/>
      <c r="G47" s="531"/>
      <c r="H47" s="530"/>
      <c r="I47" s="531"/>
      <c r="J47" s="531"/>
      <c r="K47" s="530"/>
      <c r="L47" s="531"/>
      <c r="M47" s="531"/>
      <c r="N47" s="530"/>
      <c r="O47" s="531"/>
      <c r="P47" s="533"/>
    </row>
    <row r="48" spans="1:16" s="149" customFormat="1" x14ac:dyDescent="0.2">
      <c r="A48" s="543" t="s">
        <v>295</v>
      </c>
      <c r="B48" s="534" t="s">
        <v>129</v>
      </c>
      <c r="C48" s="539" t="s">
        <v>296</v>
      </c>
      <c r="D48" s="531"/>
      <c r="E48" s="530"/>
      <c r="F48" s="531"/>
      <c r="G48" s="531"/>
      <c r="H48" s="530"/>
      <c r="I48" s="531"/>
      <c r="J48" s="531"/>
      <c r="K48" s="530"/>
      <c r="L48" s="531"/>
      <c r="M48" s="531"/>
      <c r="N48" s="530"/>
      <c r="O48" s="531"/>
      <c r="P48" s="533"/>
    </row>
    <row r="49" spans="1:16" s="149" customFormat="1" ht="21.75" customHeight="1" x14ac:dyDescent="0.2">
      <c r="A49" s="540" t="s">
        <v>297</v>
      </c>
      <c r="B49" s="534" t="s">
        <v>129</v>
      </c>
      <c r="C49" s="539" t="s">
        <v>298</v>
      </c>
      <c r="D49" s="531"/>
      <c r="E49" s="530"/>
      <c r="F49" s="531"/>
      <c r="G49" s="531"/>
      <c r="H49" s="530"/>
      <c r="I49" s="531"/>
      <c r="J49" s="531"/>
      <c r="K49" s="530"/>
      <c r="L49" s="531"/>
      <c r="M49" s="531"/>
      <c r="N49" s="530"/>
      <c r="O49" s="531"/>
      <c r="P49" s="533"/>
    </row>
    <row r="50" spans="1:16" s="149" customFormat="1" ht="33.75" x14ac:dyDescent="0.2">
      <c r="A50" s="540" t="s">
        <v>299</v>
      </c>
      <c r="B50" s="534" t="s">
        <v>129</v>
      </c>
      <c r="C50" s="539" t="s">
        <v>300</v>
      </c>
      <c r="D50" s="531"/>
      <c r="E50" s="530"/>
      <c r="F50" s="531"/>
      <c r="G50" s="531"/>
      <c r="H50" s="530"/>
      <c r="I50" s="531"/>
      <c r="J50" s="531"/>
      <c r="K50" s="530"/>
      <c r="L50" s="531"/>
      <c r="M50" s="531"/>
      <c r="N50" s="530"/>
      <c r="O50" s="531"/>
      <c r="P50" s="533"/>
    </row>
    <row r="51" spans="1:16" s="149" customFormat="1" x14ac:dyDescent="0.2">
      <c r="A51" s="540" t="s">
        <v>236</v>
      </c>
      <c r="B51" s="534" t="s">
        <v>129</v>
      </c>
      <c r="C51" s="539" t="s">
        <v>301</v>
      </c>
      <c r="D51" s="531"/>
      <c r="E51" s="530"/>
      <c r="F51" s="531"/>
      <c r="G51" s="531"/>
      <c r="H51" s="530"/>
      <c r="I51" s="531"/>
      <c r="J51" s="531"/>
      <c r="K51" s="530"/>
      <c r="L51" s="531"/>
      <c r="M51" s="531"/>
      <c r="N51" s="530"/>
      <c r="O51" s="531"/>
      <c r="P51" s="533"/>
    </row>
    <row r="52" spans="1:16" s="149" customFormat="1" ht="33.75" x14ac:dyDescent="0.2">
      <c r="A52" s="538" t="s">
        <v>302</v>
      </c>
      <c r="B52" s="534" t="s">
        <v>129</v>
      </c>
      <c r="C52" s="539" t="s">
        <v>303</v>
      </c>
      <c r="D52" s="530"/>
      <c r="E52" s="530"/>
      <c r="F52" s="530"/>
      <c r="G52" s="530"/>
      <c r="H52" s="530"/>
      <c r="I52" s="530"/>
      <c r="J52" s="530"/>
      <c r="K52" s="530"/>
      <c r="L52" s="530"/>
      <c r="M52" s="530"/>
      <c r="N52" s="530"/>
      <c r="O52" s="530"/>
      <c r="P52" s="533"/>
    </row>
    <row r="53" spans="1:16" s="149" customFormat="1" ht="22.5" x14ac:dyDescent="0.2">
      <c r="A53" s="540" t="s">
        <v>304</v>
      </c>
      <c r="B53" s="534" t="s">
        <v>129</v>
      </c>
      <c r="C53" s="539" t="s">
        <v>305</v>
      </c>
      <c r="D53" s="531"/>
      <c r="E53" s="530"/>
      <c r="F53" s="531"/>
      <c r="G53" s="531"/>
      <c r="H53" s="530"/>
      <c r="I53" s="531"/>
      <c r="J53" s="531"/>
      <c r="K53" s="530"/>
      <c r="L53" s="531"/>
      <c r="M53" s="531"/>
      <c r="N53" s="530"/>
      <c r="O53" s="531"/>
      <c r="P53" s="533"/>
    </row>
    <row r="54" spans="1:16" s="149" customFormat="1" x14ac:dyDescent="0.2">
      <c r="A54" s="540" t="s">
        <v>306</v>
      </c>
      <c r="B54" s="534" t="s">
        <v>129</v>
      </c>
      <c r="C54" s="539" t="s">
        <v>307</v>
      </c>
      <c r="D54" s="531"/>
      <c r="E54" s="530"/>
      <c r="F54" s="531"/>
      <c r="G54" s="531"/>
      <c r="H54" s="530"/>
      <c r="I54" s="531"/>
      <c r="J54" s="531"/>
      <c r="K54" s="530"/>
      <c r="L54" s="531"/>
      <c r="M54" s="531"/>
      <c r="N54" s="530"/>
      <c r="O54" s="531"/>
      <c r="P54" s="533"/>
    </row>
    <row r="55" spans="1:16" s="149" customFormat="1" x14ac:dyDescent="0.2">
      <c r="A55" s="540" t="s">
        <v>308</v>
      </c>
      <c r="B55" s="534" t="s">
        <v>129</v>
      </c>
      <c r="C55" s="539" t="s">
        <v>309</v>
      </c>
      <c r="D55" s="531"/>
      <c r="E55" s="530"/>
      <c r="F55" s="531"/>
      <c r="G55" s="531"/>
      <c r="H55" s="530"/>
      <c r="I55" s="531"/>
      <c r="J55" s="531"/>
      <c r="K55" s="530"/>
      <c r="L55" s="531"/>
      <c r="M55" s="531"/>
      <c r="N55" s="530"/>
      <c r="O55" s="531"/>
      <c r="P55" s="533"/>
    </row>
    <row r="56" spans="1:16" s="149" customFormat="1" x14ac:dyDescent="0.2">
      <c r="A56" s="540" t="s">
        <v>310</v>
      </c>
      <c r="B56" s="534" t="s">
        <v>129</v>
      </c>
      <c r="C56" s="539" t="s">
        <v>311</v>
      </c>
      <c r="D56" s="531"/>
      <c r="E56" s="530"/>
      <c r="F56" s="531"/>
      <c r="G56" s="531"/>
      <c r="H56" s="530"/>
      <c r="I56" s="531"/>
      <c r="J56" s="531"/>
      <c r="K56" s="530"/>
      <c r="L56" s="531"/>
      <c r="M56" s="531"/>
      <c r="N56" s="530"/>
      <c r="O56" s="531"/>
      <c r="P56" s="533"/>
    </row>
    <row r="57" spans="1:16" s="149" customFormat="1" x14ac:dyDescent="0.2">
      <c r="A57" s="540" t="s">
        <v>312</v>
      </c>
      <c r="B57" s="534" t="s">
        <v>129</v>
      </c>
      <c r="C57" s="539" t="s">
        <v>313</v>
      </c>
      <c r="D57" s="531"/>
      <c r="E57" s="530"/>
      <c r="F57" s="531"/>
      <c r="G57" s="531"/>
      <c r="H57" s="530"/>
      <c r="I57" s="531"/>
      <c r="J57" s="531"/>
      <c r="K57" s="530"/>
      <c r="L57" s="531"/>
      <c r="M57" s="531"/>
      <c r="N57" s="530"/>
      <c r="O57" s="531"/>
      <c r="P57" s="533"/>
    </row>
    <row r="58" spans="1:16" s="152" customFormat="1" x14ac:dyDescent="0.2">
      <c r="A58" s="538" t="s">
        <v>314</v>
      </c>
      <c r="B58" s="534" t="s">
        <v>129</v>
      </c>
      <c r="C58" s="539" t="s">
        <v>315</v>
      </c>
      <c r="D58" s="531"/>
      <c r="E58" s="530"/>
      <c r="F58" s="531"/>
      <c r="G58" s="531"/>
      <c r="H58" s="530"/>
      <c r="I58" s="531"/>
      <c r="J58" s="531"/>
      <c r="K58" s="530"/>
      <c r="L58" s="531"/>
      <c r="M58" s="531"/>
      <c r="N58" s="530"/>
      <c r="O58" s="531"/>
      <c r="P58" s="533"/>
    </row>
    <row r="59" spans="1:16" s="149" customFormat="1" x14ac:dyDescent="0.25">
      <c r="A59" s="612" t="s">
        <v>316</v>
      </c>
      <c r="B59" s="612"/>
      <c r="C59" s="612"/>
      <c r="D59" s="612"/>
      <c r="E59" s="612"/>
      <c r="F59" s="612"/>
      <c r="G59" s="612"/>
      <c r="H59" s="612"/>
      <c r="I59" s="612"/>
      <c r="J59" s="612"/>
      <c r="K59" s="612"/>
      <c r="L59" s="612"/>
      <c r="M59" s="612"/>
      <c r="N59" s="612"/>
      <c r="O59" s="612"/>
      <c r="P59" s="612"/>
    </row>
    <row r="60" spans="1:16" s="149" customFormat="1" x14ac:dyDescent="0.2">
      <c r="A60" s="538" t="s">
        <v>317</v>
      </c>
      <c r="B60" s="534" t="s">
        <v>129</v>
      </c>
      <c r="C60" s="539" t="s">
        <v>318</v>
      </c>
      <c r="D60" s="531"/>
      <c r="E60" s="530"/>
      <c r="F60" s="531"/>
      <c r="G60" s="531"/>
      <c r="H60" s="530"/>
      <c r="I60" s="531"/>
      <c r="J60" s="531"/>
      <c r="K60" s="530"/>
      <c r="L60" s="531"/>
      <c r="M60" s="531"/>
      <c r="N60" s="530"/>
      <c r="O60" s="531"/>
      <c r="P60" s="607"/>
    </row>
    <row r="61" spans="1:16" s="149" customFormat="1" x14ac:dyDescent="0.2">
      <c r="A61" s="538" t="s">
        <v>319</v>
      </c>
      <c r="B61" s="534" t="s">
        <v>129</v>
      </c>
      <c r="C61" s="539" t="s">
        <v>320</v>
      </c>
      <c r="D61" s="531"/>
      <c r="E61" s="530"/>
      <c r="F61" s="531"/>
      <c r="G61" s="531"/>
      <c r="H61" s="530"/>
      <c r="I61" s="531"/>
      <c r="J61" s="531"/>
      <c r="K61" s="530"/>
      <c r="L61" s="531"/>
      <c r="M61" s="531"/>
      <c r="N61" s="530"/>
      <c r="O61" s="531"/>
      <c r="P61" s="608"/>
    </row>
    <row r="62" spans="1:16" s="149" customFormat="1" ht="46.9" customHeight="1" x14ac:dyDescent="0.2">
      <c r="A62" s="538" t="s">
        <v>321</v>
      </c>
      <c r="B62" s="534" t="s">
        <v>129</v>
      </c>
      <c r="C62" s="539" t="s">
        <v>322</v>
      </c>
      <c r="D62" s="531"/>
      <c r="E62" s="530"/>
      <c r="F62" s="531"/>
      <c r="G62" s="531"/>
      <c r="H62" s="530"/>
      <c r="I62" s="531"/>
      <c r="J62" s="531"/>
      <c r="K62" s="530"/>
      <c r="L62" s="531"/>
      <c r="M62" s="531"/>
      <c r="N62" s="530"/>
      <c r="O62" s="531"/>
      <c r="P62" s="608"/>
    </row>
    <row r="63" spans="1:16" s="149" customFormat="1" ht="37.9" customHeight="1" x14ac:dyDescent="0.2">
      <c r="A63" s="538" t="s">
        <v>323</v>
      </c>
      <c r="B63" s="534" t="s">
        <v>129</v>
      </c>
      <c r="C63" s="539" t="s">
        <v>324</v>
      </c>
      <c r="D63" s="530"/>
      <c r="E63" s="530"/>
      <c r="F63" s="530"/>
      <c r="G63" s="530"/>
      <c r="H63" s="530"/>
      <c r="I63" s="530"/>
      <c r="J63" s="530"/>
      <c r="K63" s="530"/>
      <c r="L63" s="530"/>
      <c r="M63" s="530"/>
      <c r="N63" s="530"/>
      <c r="O63" s="530"/>
      <c r="P63" s="608"/>
    </row>
    <row r="64" spans="1:16" s="149" customFormat="1" ht="13.5" customHeight="1" x14ac:dyDescent="0.2">
      <c r="A64" s="541" t="s">
        <v>325</v>
      </c>
      <c r="B64" s="534" t="s">
        <v>129</v>
      </c>
      <c r="C64" s="539"/>
      <c r="D64" s="531"/>
      <c r="E64" s="530"/>
      <c r="F64" s="531"/>
      <c r="G64" s="531"/>
      <c r="H64" s="530"/>
      <c r="I64" s="531"/>
      <c r="J64" s="531"/>
      <c r="K64" s="530"/>
      <c r="L64" s="531"/>
      <c r="M64" s="531"/>
      <c r="N64" s="530"/>
      <c r="O64" s="531"/>
      <c r="P64" s="608"/>
    </row>
    <row r="65" spans="1:16" s="149" customFormat="1" x14ac:dyDescent="0.2">
      <c r="A65" s="541" t="s">
        <v>326</v>
      </c>
      <c r="B65" s="534" t="s">
        <v>129</v>
      </c>
      <c r="C65" s="539"/>
      <c r="D65" s="531"/>
      <c r="E65" s="530"/>
      <c r="F65" s="531"/>
      <c r="G65" s="531"/>
      <c r="H65" s="530"/>
      <c r="I65" s="531"/>
      <c r="J65" s="531"/>
      <c r="K65" s="530"/>
      <c r="L65" s="531"/>
      <c r="M65" s="531"/>
      <c r="N65" s="530"/>
      <c r="O65" s="531"/>
      <c r="P65" s="608"/>
    </row>
    <row r="66" spans="1:16" s="149" customFormat="1" ht="11.25" customHeight="1" x14ac:dyDescent="0.2">
      <c r="A66" s="541" t="s">
        <v>327</v>
      </c>
      <c r="B66" s="534" t="s">
        <v>129</v>
      </c>
      <c r="C66" s="539"/>
      <c r="D66" s="531"/>
      <c r="E66" s="530"/>
      <c r="F66" s="531"/>
      <c r="G66" s="531"/>
      <c r="H66" s="530"/>
      <c r="I66" s="531"/>
      <c r="J66" s="531"/>
      <c r="K66" s="530"/>
      <c r="L66" s="531"/>
      <c r="M66" s="531"/>
      <c r="N66" s="530"/>
      <c r="O66" s="531"/>
      <c r="P66" s="608"/>
    </row>
    <row r="67" spans="1:16" s="149" customFormat="1" x14ac:dyDescent="0.2">
      <c r="A67" s="541" t="s">
        <v>328</v>
      </c>
      <c r="B67" s="534" t="s">
        <v>129</v>
      </c>
      <c r="C67" s="539"/>
      <c r="D67" s="531"/>
      <c r="E67" s="530"/>
      <c r="F67" s="531"/>
      <c r="G67" s="531"/>
      <c r="H67" s="530"/>
      <c r="I67" s="531"/>
      <c r="J67" s="531"/>
      <c r="K67" s="530"/>
      <c r="L67" s="531"/>
      <c r="M67" s="531"/>
      <c r="N67" s="530"/>
      <c r="O67" s="531"/>
      <c r="P67" s="608"/>
    </row>
    <row r="68" spans="1:16" ht="33.75" x14ac:dyDescent="0.2">
      <c r="A68" s="541" t="s">
        <v>329</v>
      </c>
      <c r="B68" s="534" t="s">
        <v>129</v>
      </c>
      <c r="C68" s="539" t="s">
        <v>330</v>
      </c>
      <c r="D68" s="531"/>
      <c r="E68" s="530"/>
      <c r="F68" s="531"/>
      <c r="G68" s="531"/>
      <c r="H68" s="530"/>
      <c r="I68" s="531"/>
      <c r="J68" s="531"/>
      <c r="K68" s="530"/>
      <c r="L68" s="531"/>
      <c r="M68" s="531"/>
      <c r="N68" s="530"/>
      <c r="O68" s="531"/>
      <c r="P68" s="609"/>
    </row>
    <row r="69" spans="1:16" s="155" customFormat="1" x14ac:dyDescent="0.2">
      <c r="A69" s="544"/>
      <c r="B69" s="544"/>
      <c r="C69" s="544"/>
      <c r="D69" s="544"/>
      <c r="E69" s="544"/>
      <c r="F69" s="544"/>
      <c r="G69" s="544"/>
      <c r="H69" s="544"/>
      <c r="I69" s="544"/>
      <c r="J69" s="544"/>
      <c r="K69" s="544"/>
      <c r="L69" s="544"/>
      <c r="M69" s="544"/>
      <c r="N69" s="544"/>
      <c r="O69" s="544"/>
      <c r="P69" s="544"/>
    </row>
    <row r="70" spans="1:16" ht="10.5" customHeight="1" x14ac:dyDescent="0.2">
      <c r="A70" s="545" t="s">
        <v>246</v>
      </c>
      <c r="B70" s="546"/>
      <c r="C70" s="546"/>
      <c r="D70" s="546"/>
      <c r="E70" s="546"/>
      <c r="F70" s="546"/>
      <c r="G70" s="546"/>
      <c r="H70" s="546"/>
      <c r="I70" s="546"/>
      <c r="J70" s="546"/>
      <c r="K70" s="546"/>
      <c r="L70" s="546"/>
      <c r="M70" s="546"/>
      <c r="N70" s="546"/>
      <c r="O70" s="546"/>
      <c r="P70" s="546"/>
    </row>
    <row r="71" spans="1:16" ht="10.5" customHeight="1" x14ac:dyDescent="0.2">
      <c r="A71" s="547" t="s">
        <v>331</v>
      </c>
      <c r="B71" s="544"/>
      <c r="C71" s="544"/>
      <c r="D71" s="544"/>
      <c r="E71" s="544"/>
      <c r="F71" s="544"/>
      <c r="G71" s="544"/>
      <c r="H71" s="544"/>
      <c r="I71" s="544"/>
      <c r="J71" s="544"/>
      <c r="K71" s="544"/>
      <c r="L71" s="544"/>
      <c r="M71" s="544"/>
      <c r="N71" s="544"/>
      <c r="O71" s="544"/>
      <c r="P71" s="544"/>
    </row>
    <row r="72" spans="1:16" s="155" customFormat="1" ht="10.5" customHeight="1" x14ac:dyDescent="0.2">
      <c r="A72" s="547" t="s">
        <v>332</v>
      </c>
      <c r="B72" s="544"/>
      <c r="C72" s="544"/>
      <c r="D72" s="544"/>
      <c r="E72" s="544"/>
      <c r="F72" s="544"/>
      <c r="G72" s="544"/>
      <c r="H72" s="544"/>
      <c r="I72" s="544"/>
      <c r="J72" s="544"/>
      <c r="K72" s="544"/>
      <c r="L72" s="544"/>
      <c r="M72" s="544"/>
      <c r="N72" s="544"/>
      <c r="O72" s="544"/>
      <c r="P72" s="544"/>
    </row>
    <row r="73" spans="1:16" s="155" customFormat="1" ht="9" customHeight="1" x14ac:dyDescent="0.15">
      <c r="A73" s="545" t="s">
        <v>333</v>
      </c>
      <c r="B73" s="546"/>
      <c r="C73" s="546"/>
      <c r="D73" s="546"/>
      <c r="E73" s="546"/>
      <c r="F73" s="546"/>
      <c r="G73" s="546"/>
      <c r="H73" s="546"/>
      <c r="I73" s="546"/>
      <c r="J73" s="546"/>
      <c r="K73" s="546"/>
      <c r="L73" s="546"/>
      <c r="M73" s="546"/>
      <c r="N73" s="546"/>
      <c r="O73" s="546"/>
      <c r="P73" s="546"/>
    </row>
    <row r="74" spans="1:16" s="145" customFormat="1" ht="9.75" customHeight="1" x14ac:dyDescent="0.15">
      <c r="A74" s="548"/>
      <c r="B74" s="546"/>
      <c r="C74" s="546"/>
      <c r="D74" s="546"/>
      <c r="E74" s="546"/>
      <c r="F74" s="546"/>
      <c r="G74" s="546"/>
      <c r="H74" s="546"/>
      <c r="I74" s="546"/>
      <c r="J74" s="546"/>
      <c r="K74" s="546"/>
      <c r="L74" s="546"/>
      <c r="M74" s="546"/>
      <c r="N74" s="546"/>
      <c r="O74" s="546"/>
      <c r="P74" s="546"/>
    </row>
    <row r="75" spans="1:16" s="142" customFormat="1" ht="12" customHeight="1" x14ac:dyDescent="0.25">
      <c r="A75" s="617" t="s">
        <v>334</v>
      </c>
      <c r="B75" s="617"/>
      <c r="C75" s="617"/>
      <c r="D75" s="617"/>
      <c r="E75" s="617"/>
      <c r="F75" s="617"/>
      <c r="G75" s="617"/>
      <c r="H75" s="617"/>
      <c r="I75" s="617"/>
      <c r="J75" s="617"/>
      <c r="K75" s="617"/>
      <c r="L75" s="617"/>
      <c r="M75" s="617"/>
      <c r="N75" s="617"/>
      <c r="O75" s="617"/>
      <c r="P75" s="617"/>
    </row>
    <row r="76" spans="1:16" s="142" customFormat="1" ht="105.75" customHeight="1" x14ac:dyDescent="0.25">
      <c r="A76" s="618" t="s">
        <v>1</v>
      </c>
      <c r="B76" s="618" t="s">
        <v>206</v>
      </c>
      <c r="C76" s="618" t="s">
        <v>207</v>
      </c>
      <c r="D76" s="618" t="s">
        <v>335</v>
      </c>
      <c r="E76" s="620" t="s">
        <v>258</v>
      </c>
      <c r="F76" s="620" t="s">
        <v>210</v>
      </c>
      <c r="G76" s="620"/>
      <c r="H76" s="620"/>
      <c r="I76" s="620"/>
      <c r="J76" s="620" t="s">
        <v>336</v>
      </c>
      <c r="K76" s="620" t="s">
        <v>260</v>
      </c>
      <c r="L76" s="620" t="s">
        <v>213</v>
      </c>
      <c r="M76" s="620"/>
      <c r="N76" s="620"/>
      <c r="O76" s="620"/>
      <c r="P76" s="618" t="s">
        <v>261</v>
      </c>
    </row>
    <row r="77" spans="1:16" s="254" customFormat="1" ht="18.75" customHeight="1" x14ac:dyDescent="0.25">
      <c r="A77" s="619"/>
      <c r="B77" s="619"/>
      <c r="C77" s="619"/>
      <c r="D77" s="619"/>
      <c r="E77" s="620"/>
      <c r="F77" s="549" t="s">
        <v>262</v>
      </c>
      <c r="G77" s="549" t="s">
        <v>263</v>
      </c>
      <c r="H77" s="549" t="s">
        <v>264</v>
      </c>
      <c r="I77" s="549" t="s">
        <v>265</v>
      </c>
      <c r="J77" s="620"/>
      <c r="K77" s="620"/>
      <c r="L77" s="549" t="s">
        <v>262</v>
      </c>
      <c r="M77" s="549" t="s">
        <v>263</v>
      </c>
      <c r="N77" s="549" t="s">
        <v>264</v>
      </c>
      <c r="O77" s="549" t="s">
        <v>265</v>
      </c>
      <c r="P77" s="619"/>
    </row>
    <row r="78" spans="1:16" s="149" customFormat="1" ht="12" customHeight="1" x14ac:dyDescent="0.25">
      <c r="A78" s="550">
        <v>1</v>
      </c>
      <c r="B78" s="551">
        <v>2</v>
      </c>
      <c r="C78" s="551">
        <v>3</v>
      </c>
      <c r="D78" s="551">
        <v>4</v>
      </c>
      <c r="E78" s="551">
        <v>5</v>
      </c>
      <c r="F78" s="551">
        <v>6</v>
      </c>
      <c r="G78" s="551">
        <v>7</v>
      </c>
      <c r="H78" s="552" t="s">
        <v>266</v>
      </c>
      <c r="I78" s="551">
        <v>9</v>
      </c>
      <c r="J78" s="551">
        <v>10</v>
      </c>
      <c r="K78" s="551">
        <v>11</v>
      </c>
      <c r="L78" s="551">
        <v>12</v>
      </c>
      <c r="M78" s="551">
        <v>13</v>
      </c>
      <c r="N78" s="552" t="s">
        <v>267</v>
      </c>
      <c r="O78" s="550">
        <v>15</v>
      </c>
      <c r="P78" s="551">
        <v>16</v>
      </c>
    </row>
    <row r="79" spans="1:16" s="149" customFormat="1" ht="26.25" customHeight="1" x14ac:dyDescent="0.2">
      <c r="A79" s="538" t="s">
        <v>337</v>
      </c>
      <c r="B79" s="534" t="s">
        <v>129</v>
      </c>
      <c r="C79" s="539" t="s">
        <v>338</v>
      </c>
      <c r="D79" s="531"/>
      <c r="E79" s="531"/>
      <c r="F79" s="534"/>
      <c r="G79" s="534"/>
      <c r="H79" s="534"/>
      <c r="I79" s="534"/>
      <c r="J79" s="531"/>
      <c r="K79" s="531"/>
      <c r="L79" s="534"/>
      <c r="M79" s="534"/>
      <c r="N79" s="534"/>
      <c r="O79" s="534"/>
      <c r="P79" s="533"/>
    </row>
    <row r="80" spans="1:16" s="149" customFormat="1" ht="22.5" x14ac:dyDescent="0.2">
      <c r="A80" s="540" t="s">
        <v>339</v>
      </c>
      <c r="B80" s="534" t="s">
        <v>129</v>
      </c>
      <c r="C80" s="539" t="s">
        <v>340</v>
      </c>
      <c r="D80" s="534"/>
      <c r="E80" s="534"/>
      <c r="F80" s="531"/>
      <c r="G80" s="531"/>
      <c r="H80" s="534"/>
      <c r="I80" s="534"/>
      <c r="J80" s="534"/>
      <c r="K80" s="534"/>
      <c r="L80" s="531"/>
      <c r="M80" s="531"/>
      <c r="N80" s="534"/>
      <c r="O80" s="534"/>
      <c r="P80" s="533"/>
    </row>
    <row r="81" spans="1:16" s="149" customFormat="1" ht="56.25" x14ac:dyDescent="0.2">
      <c r="A81" s="538" t="s">
        <v>341</v>
      </c>
      <c r="B81" s="534" t="s">
        <v>129</v>
      </c>
      <c r="C81" s="539" t="s">
        <v>342</v>
      </c>
      <c r="D81" s="534"/>
      <c r="E81" s="534"/>
      <c r="F81" s="531"/>
      <c r="G81" s="531"/>
      <c r="H81" s="534"/>
      <c r="I81" s="534"/>
      <c r="J81" s="534"/>
      <c r="K81" s="534"/>
      <c r="L81" s="531"/>
      <c r="M81" s="531"/>
      <c r="N81" s="534"/>
      <c r="O81" s="534"/>
      <c r="P81" s="533"/>
    </row>
    <row r="82" spans="1:16" s="149" customFormat="1" ht="56.25" x14ac:dyDescent="0.2">
      <c r="A82" s="538" t="s">
        <v>343</v>
      </c>
      <c r="B82" s="534" t="s">
        <v>129</v>
      </c>
      <c r="C82" s="539" t="s">
        <v>344</v>
      </c>
      <c r="D82" s="534"/>
      <c r="E82" s="534"/>
      <c r="F82" s="531"/>
      <c r="G82" s="531"/>
      <c r="H82" s="534"/>
      <c r="I82" s="534"/>
      <c r="J82" s="534"/>
      <c r="K82" s="534"/>
      <c r="L82" s="531"/>
      <c r="M82" s="531"/>
      <c r="N82" s="534"/>
      <c r="O82" s="534"/>
      <c r="P82" s="533"/>
    </row>
    <row r="83" spans="1:16" s="149" customFormat="1" ht="12" customHeight="1" x14ac:dyDescent="0.2">
      <c r="A83" s="538" t="s">
        <v>345</v>
      </c>
      <c r="B83" s="534" t="s">
        <v>129</v>
      </c>
      <c r="C83" s="539" t="s">
        <v>346</v>
      </c>
      <c r="D83" s="531"/>
      <c r="E83" s="531"/>
      <c r="F83" s="534"/>
      <c r="G83" s="534"/>
      <c r="H83" s="531"/>
      <c r="I83" s="531"/>
      <c r="J83" s="531"/>
      <c r="K83" s="531"/>
      <c r="L83" s="534"/>
      <c r="M83" s="534"/>
      <c r="N83" s="531"/>
      <c r="O83" s="531"/>
      <c r="P83" s="533"/>
    </row>
    <row r="84" spans="1:16" s="149" customFormat="1" x14ac:dyDescent="0.2">
      <c r="A84" s="538" t="s">
        <v>347</v>
      </c>
      <c r="B84" s="534" t="s">
        <v>129</v>
      </c>
      <c r="C84" s="539" t="s">
        <v>348</v>
      </c>
      <c r="D84" s="531"/>
      <c r="E84" s="531"/>
      <c r="F84" s="534"/>
      <c r="G84" s="534"/>
      <c r="H84" s="531"/>
      <c r="I84" s="531"/>
      <c r="J84" s="531"/>
      <c r="K84" s="531"/>
      <c r="L84" s="534"/>
      <c r="M84" s="534"/>
      <c r="N84" s="531"/>
      <c r="O84" s="531"/>
      <c r="P84" s="533"/>
    </row>
    <row r="85" spans="1:16" x14ac:dyDescent="0.2">
      <c r="A85" s="538" t="s">
        <v>349</v>
      </c>
      <c r="B85" s="534" t="s">
        <v>129</v>
      </c>
      <c r="C85" s="539" t="s">
        <v>350</v>
      </c>
      <c r="D85" s="531"/>
      <c r="E85" s="531"/>
      <c r="F85" s="534"/>
      <c r="G85" s="534"/>
      <c r="H85" s="531"/>
      <c r="I85" s="531"/>
      <c r="J85" s="531"/>
      <c r="K85" s="531"/>
      <c r="L85" s="534"/>
      <c r="M85" s="534"/>
      <c r="N85" s="531"/>
      <c r="O85" s="531"/>
      <c r="P85" s="533"/>
    </row>
    <row r="86" spans="1:16" s="155" customFormat="1" x14ac:dyDescent="0.2">
      <c r="A86" s="544"/>
      <c r="B86" s="544"/>
      <c r="C86" s="544"/>
      <c r="D86" s="544"/>
      <c r="E86" s="544"/>
      <c r="F86" s="544"/>
      <c r="G86" s="544"/>
      <c r="H86" s="544"/>
      <c r="I86" s="544"/>
      <c r="J86" s="544"/>
      <c r="K86" s="544"/>
      <c r="L86" s="544"/>
      <c r="M86" s="544"/>
      <c r="N86" s="544"/>
      <c r="O86" s="544"/>
      <c r="P86" s="544"/>
    </row>
    <row r="87" spans="1:16" ht="11.25" customHeight="1" x14ac:dyDescent="0.2">
      <c r="A87" s="545" t="s">
        <v>246</v>
      </c>
      <c r="B87" s="546"/>
      <c r="C87" s="546"/>
      <c r="D87" s="546"/>
      <c r="E87" s="546"/>
      <c r="F87" s="546"/>
      <c r="G87" s="546"/>
      <c r="H87" s="546"/>
      <c r="I87" s="546"/>
      <c r="J87" s="546"/>
      <c r="K87" s="546"/>
      <c r="L87" s="546"/>
      <c r="M87" s="546"/>
      <c r="N87" s="546"/>
      <c r="O87" s="546"/>
      <c r="P87" s="546"/>
    </row>
    <row r="88" spans="1:16" ht="11.25" customHeight="1" x14ac:dyDescent="0.2">
      <c r="A88" s="547" t="s">
        <v>331</v>
      </c>
      <c r="B88" s="544"/>
      <c r="C88" s="544"/>
      <c r="D88" s="544"/>
      <c r="E88" s="544"/>
      <c r="F88" s="544"/>
      <c r="G88" s="544"/>
      <c r="H88" s="544"/>
      <c r="I88" s="544"/>
      <c r="J88" s="544"/>
      <c r="K88" s="544"/>
      <c r="L88" s="544"/>
      <c r="M88" s="544"/>
      <c r="N88" s="544"/>
      <c r="O88" s="544"/>
      <c r="P88" s="544"/>
    </row>
    <row r="89" spans="1:16" ht="17.25" customHeight="1" x14ac:dyDescent="0.2">
      <c r="A89" s="547" t="s">
        <v>332</v>
      </c>
      <c r="B89" s="544"/>
      <c r="C89" s="544"/>
      <c r="D89" s="544"/>
      <c r="E89" s="544"/>
      <c r="F89" s="544"/>
      <c r="G89" s="544"/>
      <c r="H89" s="544"/>
      <c r="I89" s="544"/>
      <c r="J89" s="544"/>
      <c r="K89" s="544"/>
      <c r="L89" s="544"/>
      <c r="M89" s="544"/>
      <c r="N89" s="544"/>
      <c r="O89" s="544"/>
      <c r="P89" s="544"/>
    </row>
    <row r="90" spans="1:16" ht="21" customHeight="1" x14ac:dyDescent="0.2">
      <c r="A90" s="544"/>
      <c r="B90" s="544"/>
      <c r="C90" s="544"/>
      <c r="D90" s="544"/>
      <c r="E90" s="544"/>
      <c r="F90" s="544"/>
      <c r="G90" s="544"/>
      <c r="H90" s="544"/>
      <c r="I90" s="544"/>
      <c r="J90" s="544"/>
      <c r="K90" s="544"/>
      <c r="L90" s="544"/>
      <c r="M90" s="544"/>
      <c r="N90" s="544"/>
      <c r="O90" s="544"/>
      <c r="P90" s="544"/>
    </row>
    <row r="91" spans="1:16" ht="12" customHeight="1" x14ac:dyDescent="0.2">
      <c r="A91" s="544" t="s">
        <v>251</v>
      </c>
      <c r="B91" s="544"/>
      <c r="C91" s="544"/>
      <c r="D91" s="544"/>
      <c r="E91" s="544"/>
      <c r="F91" s="544"/>
      <c r="G91" s="544"/>
      <c r="H91" s="544"/>
      <c r="I91" s="544"/>
      <c r="J91" s="544"/>
      <c r="K91" s="544"/>
      <c r="L91" s="613"/>
      <c r="M91" s="613"/>
      <c r="N91" s="613"/>
      <c r="O91" s="544"/>
      <c r="P91" s="553"/>
    </row>
    <row r="92" spans="1:16" ht="16.5" customHeight="1" x14ac:dyDescent="0.2">
      <c r="A92" s="544"/>
      <c r="B92" s="544"/>
      <c r="C92" s="544"/>
      <c r="D92" s="544"/>
      <c r="E92" s="544"/>
      <c r="F92" s="544"/>
      <c r="G92" s="544"/>
      <c r="H92" s="544"/>
      <c r="I92" s="544"/>
      <c r="J92" s="544"/>
      <c r="K92" s="544"/>
      <c r="L92" s="614" t="s">
        <v>252</v>
      </c>
      <c r="M92" s="614"/>
      <c r="N92" s="614"/>
      <c r="O92" s="544"/>
      <c r="P92" s="554"/>
    </row>
    <row r="93" spans="1:16" ht="15.75" customHeight="1" x14ac:dyDescent="0.2">
      <c r="A93" s="153" t="s">
        <v>253</v>
      </c>
      <c r="L93" s="615"/>
      <c r="M93" s="615"/>
      <c r="N93" s="615"/>
      <c r="P93" s="255"/>
    </row>
    <row r="94" spans="1:16" ht="3" customHeight="1" x14ac:dyDescent="0.2">
      <c r="L94" s="616" t="s">
        <v>252</v>
      </c>
      <c r="M94" s="616"/>
      <c r="N94" s="616"/>
      <c r="P94" s="256"/>
    </row>
  </sheetData>
  <mergeCells count="37">
    <mergeCell ref="L91:N91"/>
    <mergeCell ref="L92:N92"/>
    <mergeCell ref="L93:N93"/>
    <mergeCell ref="L94:N94"/>
    <mergeCell ref="A75:P75"/>
    <mergeCell ref="A76:A77"/>
    <mergeCell ref="B76:B77"/>
    <mergeCell ref="C76:C77"/>
    <mergeCell ref="D76:D77"/>
    <mergeCell ref="E76:E77"/>
    <mergeCell ref="F76:I76"/>
    <mergeCell ref="J76:J77"/>
    <mergeCell ref="K76:K77"/>
    <mergeCell ref="L76:O76"/>
    <mergeCell ref="P76:P77"/>
    <mergeCell ref="P60:P68"/>
    <mergeCell ref="L14:P14"/>
    <mergeCell ref="L15:P15"/>
    <mergeCell ref="A18:P18"/>
    <mergeCell ref="A19:A20"/>
    <mergeCell ref="B19:B20"/>
    <mergeCell ref="C19:C20"/>
    <mergeCell ref="D19:D20"/>
    <mergeCell ref="E19:E20"/>
    <mergeCell ref="F19:I19"/>
    <mergeCell ref="J19:J20"/>
    <mergeCell ref="K19:K20"/>
    <mergeCell ref="L19:O19"/>
    <mergeCell ref="P19:P20"/>
    <mergeCell ref="P22:P43"/>
    <mergeCell ref="A59:P59"/>
    <mergeCell ref="L13:P13"/>
    <mergeCell ref="A1:P1"/>
    <mergeCell ref="A3:P3"/>
    <mergeCell ref="A4:P4"/>
    <mergeCell ref="L11:P11"/>
    <mergeCell ref="L12:P12"/>
  </mergeCells>
  <pageMargins left="0.7" right="0.7" top="0.75" bottom="0.75" header="0.3" footer="0.3"/>
  <pageSetup paperSize="9" scale="4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9"/>
  <sheetViews>
    <sheetView view="pageBreakPreview" zoomScale="60" zoomScaleNormal="100" workbookViewId="0">
      <selection activeCell="I25" sqref="I25"/>
    </sheetView>
  </sheetViews>
  <sheetFormatPr defaultRowHeight="15" x14ac:dyDescent="0.25"/>
  <cols>
    <col min="1" max="1" width="42.28515625" customWidth="1"/>
    <col min="2" max="2" width="14.42578125" customWidth="1"/>
    <col min="3" max="3" width="66.140625" customWidth="1"/>
  </cols>
  <sheetData>
    <row r="1" spans="1:3" ht="15.75" x14ac:dyDescent="0.25">
      <c r="C1" s="125" t="s">
        <v>360</v>
      </c>
    </row>
    <row r="3" spans="1:3" ht="15.75" x14ac:dyDescent="0.25">
      <c r="A3" s="621" t="s">
        <v>154</v>
      </c>
      <c r="B3" s="621"/>
      <c r="C3" s="621"/>
    </row>
    <row r="4" spans="1:3" ht="15.75" x14ac:dyDescent="0.25">
      <c r="A4" s="115" t="s">
        <v>1</v>
      </c>
      <c r="B4" s="115" t="s">
        <v>155</v>
      </c>
      <c r="C4" s="115" t="s">
        <v>156</v>
      </c>
    </row>
    <row r="5" spans="1:3" ht="79.5" customHeight="1" x14ac:dyDescent="0.3">
      <c r="A5" s="116" t="s">
        <v>176</v>
      </c>
      <c r="B5" s="19">
        <v>0.65</v>
      </c>
      <c r="C5" s="133" t="s">
        <v>190</v>
      </c>
    </row>
    <row r="6" spans="1:3" ht="20.25" x14ac:dyDescent="0.3">
      <c r="A6" s="116" t="s">
        <v>159</v>
      </c>
      <c r="B6" s="19">
        <v>0.25</v>
      </c>
      <c r="C6" s="19"/>
    </row>
    <row r="7" spans="1:3" ht="20.25" x14ac:dyDescent="0.3">
      <c r="A7" s="116" t="s">
        <v>160</v>
      </c>
      <c r="B7" s="19">
        <v>0.1</v>
      </c>
      <c r="C7" s="19"/>
    </row>
    <row r="8" spans="1:3" ht="18.75" x14ac:dyDescent="0.35">
      <c r="A8" s="19" t="s">
        <v>177</v>
      </c>
      <c r="B8" s="19"/>
      <c r="C8" s="19"/>
    </row>
    <row r="9" spans="1:3" ht="18.75" x14ac:dyDescent="0.35">
      <c r="A9" s="19" t="s">
        <v>163</v>
      </c>
      <c r="B9" s="19"/>
      <c r="C9" s="19"/>
    </row>
    <row r="10" spans="1:3" ht="18.75" x14ac:dyDescent="0.35">
      <c r="A10" s="19" t="s">
        <v>178</v>
      </c>
      <c r="B10" s="19"/>
      <c r="C10" s="19"/>
    </row>
    <row r="11" spans="1:3" ht="18.75" x14ac:dyDescent="0.35">
      <c r="A11" s="19" t="s">
        <v>179</v>
      </c>
      <c r="B11" s="120"/>
      <c r="C11" s="622"/>
    </row>
    <row r="12" spans="1:3" ht="18.75" x14ac:dyDescent="0.35">
      <c r="A12" s="19" t="s">
        <v>180</v>
      </c>
      <c r="B12" s="120"/>
      <c r="C12" s="623"/>
    </row>
    <row r="13" spans="1:3" ht="18.75" x14ac:dyDescent="0.35">
      <c r="A13" s="19" t="s">
        <v>181</v>
      </c>
      <c r="B13" s="120"/>
      <c r="C13" s="624"/>
    </row>
    <row r="14" spans="1:3" ht="18.75" x14ac:dyDescent="0.35">
      <c r="A14" s="19" t="s">
        <v>182</v>
      </c>
      <c r="B14" s="119"/>
      <c r="C14" s="622"/>
    </row>
    <row r="15" spans="1:3" ht="18.75" x14ac:dyDescent="0.35">
      <c r="A15" s="19" t="s">
        <v>183</v>
      </c>
      <c r="B15" s="120"/>
      <c r="C15" s="623"/>
    </row>
    <row r="16" spans="1:3" ht="18.75" x14ac:dyDescent="0.35">
      <c r="A16" s="19" t="s">
        <v>184</v>
      </c>
      <c r="B16" s="120"/>
      <c r="C16" s="624"/>
    </row>
    <row r="17" spans="1:10" ht="102.75" x14ac:dyDescent="0.25">
      <c r="A17" s="19" t="s">
        <v>171</v>
      </c>
      <c r="B17" s="123">
        <v>0.3</v>
      </c>
      <c r="C17" s="134" t="s">
        <v>192</v>
      </c>
    </row>
    <row r="18" spans="1:10" ht="18.75" x14ac:dyDescent="0.35">
      <c r="A18" s="19" t="s">
        <v>172</v>
      </c>
      <c r="B18" s="122"/>
      <c r="C18" s="50"/>
    </row>
    <row r="19" spans="1:10" ht="85.5" customHeight="1" x14ac:dyDescent="0.35">
      <c r="A19" s="19" t="s">
        <v>173</v>
      </c>
      <c r="B19" s="123">
        <v>0.02</v>
      </c>
      <c r="C19" s="134" t="s">
        <v>174</v>
      </c>
      <c r="E19" s="163"/>
    </row>
    <row r="20" spans="1:10" ht="15.75" x14ac:dyDescent="0.25">
      <c r="A20" s="19" t="s">
        <v>175</v>
      </c>
      <c r="B20" s="127">
        <f>B18*B19</f>
        <v>0</v>
      </c>
      <c r="C20" s="50"/>
      <c r="E20" s="163"/>
    </row>
    <row r="21" spans="1:10" x14ac:dyDescent="0.25">
      <c r="E21" s="163"/>
    </row>
    <row r="22" spans="1:10" x14ac:dyDescent="0.25">
      <c r="A22" s="137" t="s">
        <v>251</v>
      </c>
      <c r="B22" s="158"/>
      <c r="C22" s="158"/>
      <c r="D22" s="137"/>
      <c r="E22" s="161"/>
      <c r="F22" s="137"/>
      <c r="G22" s="137"/>
      <c r="H22" s="137"/>
      <c r="I22" s="137"/>
      <c r="J22" s="137"/>
    </row>
    <row r="23" spans="1:10" x14ac:dyDescent="0.25">
      <c r="A23" s="153"/>
      <c r="B23" s="159" t="s">
        <v>252</v>
      </c>
      <c r="C23" s="159"/>
      <c r="D23" s="153"/>
      <c r="E23" s="162"/>
      <c r="F23" s="153"/>
      <c r="G23" s="153"/>
      <c r="H23" s="153"/>
      <c r="I23" s="153"/>
      <c r="J23" s="153"/>
    </row>
    <row r="24" spans="1:10" x14ac:dyDescent="0.25">
      <c r="A24" s="137" t="s">
        <v>253</v>
      </c>
      <c r="B24" s="158"/>
      <c r="C24" s="158"/>
      <c r="D24" s="137"/>
      <c r="E24" s="161"/>
      <c r="F24" s="137"/>
      <c r="G24" s="137"/>
      <c r="H24" s="137"/>
      <c r="I24" s="137"/>
      <c r="J24" s="137"/>
    </row>
    <row r="25" spans="1:10" x14ac:dyDescent="0.25">
      <c r="B25" s="159" t="s">
        <v>252</v>
      </c>
      <c r="E25" s="163"/>
    </row>
    <row r="26" spans="1:10" x14ac:dyDescent="0.25">
      <c r="E26" s="163"/>
    </row>
    <row r="27" spans="1:10" x14ac:dyDescent="0.25">
      <c r="E27" s="163"/>
    </row>
    <row r="28" spans="1:10" x14ac:dyDescent="0.25">
      <c r="E28" s="163"/>
    </row>
    <row r="29" spans="1:10" x14ac:dyDescent="0.25">
      <c r="E29" s="163"/>
    </row>
  </sheetData>
  <mergeCells count="3">
    <mergeCell ref="A3:C3"/>
    <mergeCell ref="C11:C13"/>
    <mergeCell ref="C14:C16"/>
  </mergeCells>
  <conditionalFormatting sqref="B20">
    <cfRule type="cellIs" dxfId="3" priority="2" operator="lessThan">
      <formula>0</formula>
    </cfRule>
  </conditionalFormatting>
  <conditionalFormatting sqref="B20">
    <cfRule type="cellIs" dxfId="2" priority="1" operator="greaterThan">
      <formula>0</formula>
    </cfRule>
  </conditionalFormatting>
  <pageMargins left="0.7" right="0.7" top="0.75" bottom="0.75" header="0.3" footer="0.3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7"/>
  <sheetViews>
    <sheetView view="pageBreakPreview" zoomScale="60" zoomScaleNormal="100" workbookViewId="0">
      <selection activeCell="E36" sqref="E36"/>
    </sheetView>
  </sheetViews>
  <sheetFormatPr defaultRowHeight="15" x14ac:dyDescent="0.25"/>
  <cols>
    <col min="1" max="1" width="42.28515625" customWidth="1"/>
    <col min="2" max="2" width="11.5703125" customWidth="1"/>
    <col min="3" max="3" width="66.28515625" customWidth="1"/>
  </cols>
  <sheetData>
    <row r="1" spans="1:3" ht="15.75" x14ac:dyDescent="0.25">
      <c r="C1" s="126" t="s">
        <v>568</v>
      </c>
    </row>
    <row r="3" spans="1:3" ht="15.75" x14ac:dyDescent="0.25">
      <c r="A3" s="621" t="s">
        <v>154</v>
      </c>
      <c r="B3" s="621"/>
      <c r="C3" s="621"/>
    </row>
    <row r="4" spans="1:3" ht="15.75" x14ac:dyDescent="0.25">
      <c r="A4" s="115" t="s">
        <v>1</v>
      </c>
      <c r="B4" s="115" t="s">
        <v>155</v>
      </c>
      <c r="C4" s="115" t="s">
        <v>156</v>
      </c>
    </row>
    <row r="5" spans="1:3" ht="78" x14ac:dyDescent="0.3">
      <c r="A5" s="118" t="s">
        <v>157</v>
      </c>
      <c r="B5" s="50">
        <v>0.3</v>
      </c>
      <c r="C5" s="133" t="s">
        <v>191</v>
      </c>
    </row>
    <row r="6" spans="1:3" ht="20.25" x14ac:dyDescent="0.3">
      <c r="A6" s="118" t="s">
        <v>158</v>
      </c>
      <c r="B6" s="50">
        <v>0.3</v>
      </c>
      <c r="C6" s="135"/>
    </row>
    <row r="7" spans="1:3" ht="20.25" x14ac:dyDescent="0.3">
      <c r="A7" s="118" t="s">
        <v>159</v>
      </c>
      <c r="B7" s="50">
        <v>0.3</v>
      </c>
      <c r="C7" s="135"/>
    </row>
    <row r="8" spans="1:3" ht="20.25" x14ac:dyDescent="0.3">
      <c r="A8" s="118" t="s">
        <v>160</v>
      </c>
      <c r="B8" s="50">
        <v>0.1</v>
      </c>
      <c r="C8" s="135"/>
    </row>
    <row r="9" spans="1:3" ht="18.75" x14ac:dyDescent="0.35">
      <c r="A9" s="50" t="s">
        <v>161</v>
      </c>
      <c r="B9" s="50"/>
      <c r="C9" s="135"/>
    </row>
    <row r="10" spans="1:3" ht="15.75" x14ac:dyDescent="0.25">
      <c r="A10" s="50" t="s">
        <v>162</v>
      </c>
      <c r="B10" s="50"/>
      <c r="C10" s="135"/>
    </row>
    <row r="11" spans="1:3" ht="18.75" x14ac:dyDescent="0.35">
      <c r="A11" s="50" t="s">
        <v>163</v>
      </c>
      <c r="B11" s="50"/>
      <c r="C11" s="135"/>
    </row>
    <row r="12" spans="1:3" ht="15.75" x14ac:dyDescent="0.25">
      <c r="A12" s="50" t="s">
        <v>164</v>
      </c>
      <c r="B12" s="50"/>
      <c r="C12" s="136"/>
    </row>
    <row r="13" spans="1:3" ht="15.75" x14ac:dyDescent="0.25">
      <c r="A13" s="50" t="s">
        <v>165</v>
      </c>
      <c r="B13" s="119"/>
      <c r="C13" s="625"/>
    </row>
    <row r="14" spans="1:3" ht="15.75" x14ac:dyDescent="0.25">
      <c r="A14" s="50" t="s">
        <v>166</v>
      </c>
      <c r="B14" s="119"/>
      <c r="C14" s="626"/>
    </row>
    <row r="15" spans="1:3" ht="15.75" x14ac:dyDescent="0.25">
      <c r="A15" s="50" t="s">
        <v>167</v>
      </c>
      <c r="B15" s="120"/>
      <c r="C15" s="627"/>
    </row>
    <row r="16" spans="1:3" ht="15.75" x14ac:dyDescent="0.25">
      <c r="A16" s="50" t="s">
        <v>168</v>
      </c>
      <c r="B16" s="121"/>
      <c r="C16" s="625"/>
    </row>
    <row r="17" spans="1:3" ht="15.75" x14ac:dyDescent="0.25">
      <c r="A17" s="50" t="s">
        <v>169</v>
      </c>
      <c r="B17" s="121"/>
      <c r="C17" s="626"/>
    </row>
    <row r="18" spans="1:3" ht="15.75" x14ac:dyDescent="0.25">
      <c r="A18" s="50" t="s">
        <v>170</v>
      </c>
      <c r="B18" s="120"/>
      <c r="C18" s="627"/>
    </row>
    <row r="19" spans="1:3" ht="102.75" x14ac:dyDescent="0.25">
      <c r="A19" s="50" t="s">
        <v>171</v>
      </c>
      <c r="B19" s="123">
        <v>0.3</v>
      </c>
      <c r="C19" s="134" t="s">
        <v>192</v>
      </c>
    </row>
    <row r="20" spans="1:3" ht="18.75" x14ac:dyDescent="0.35">
      <c r="A20" s="50" t="s">
        <v>172</v>
      </c>
      <c r="B20" s="50"/>
      <c r="C20" s="135"/>
    </row>
    <row r="21" spans="1:3" ht="78.75" x14ac:dyDescent="0.35">
      <c r="A21" s="50" t="s">
        <v>173</v>
      </c>
      <c r="B21" s="123">
        <v>0.02</v>
      </c>
      <c r="C21" s="134" t="s">
        <v>174</v>
      </c>
    </row>
    <row r="22" spans="1:3" ht="15.75" x14ac:dyDescent="0.25">
      <c r="A22" s="50" t="s">
        <v>175</v>
      </c>
      <c r="B22" s="124">
        <f>B20*B21</f>
        <v>0</v>
      </c>
      <c r="C22" s="81"/>
    </row>
    <row r="24" spans="1:3" x14ac:dyDescent="0.25">
      <c r="A24" s="137" t="s">
        <v>251</v>
      </c>
      <c r="B24" s="158"/>
      <c r="C24" s="158"/>
    </row>
    <row r="25" spans="1:3" x14ac:dyDescent="0.25">
      <c r="A25" s="153"/>
      <c r="B25" s="159" t="s">
        <v>252</v>
      </c>
      <c r="C25" s="159"/>
    </row>
    <row r="26" spans="1:3" x14ac:dyDescent="0.25">
      <c r="A26" s="137" t="s">
        <v>253</v>
      </c>
      <c r="B26" s="158"/>
      <c r="C26" s="158"/>
    </row>
    <row r="27" spans="1:3" x14ac:dyDescent="0.25">
      <c r="B27" s="159" t="s">
        <v>252</v>
      </c>
    </row>
  </sheetData>
  <mergeCells count="3">
    <mergeCell ref="A3:C3"/>
    <mergeCell ref="C13:C15"/>
    <mergeCell ref="C16:C18"/>
  </mergeCells>
  <conditionalFormatting sqref="B22">
    <cfRule type="cellIs" dxfId="1" priority="2" operator="lessThan">
      <formula>0</formula>
    </cfRule>
  </conditionalFormatting>
  <conditionalFormatting sqref="B22">
    <cfRule type="cellIs" dxfId="0" priority="1" operator="greaterThan">
      <formula>0</formula>
    </cfRule>
  </conditionalFormatting>
  <pageMargins left="0.7" right="0.7" top="0.75" bottom="0.75" header="0.3" footer="0.3"/>
  <pageSetup paperSize="9"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59"/>
  <sheetViews>
    <sheetView view="pageBreakPreview" topLeftCell="A4" zoomScale="60" zoomScaleNormal="100" workbookViewId="0">
      <selection activeCell="K56" sqref="K56"/>
    </sheetView>
  </sheetViews>
  <sheetFormatPr defaultColWidth="9.140625" defaultRowHeight="15.75" x14ac:dyDescent="0.25"/>
  <cols>
    <col min="1" max="1" width="19.7109375" style="264" customWidth="1"/>
    <col min="2" max="2" width="41.85546875" style="264" customWidth="1"/>
    <col min="3" max="16" width="12" style="264" customWidth="1"/>
    <col min="17" max="17" width="12.42578125" style="264" customWidth="1"/>
    <col min="18" max="16384" width="9.140625" style="264"/>
  </cols>
  <sheetData>
    <row r="1" spans="1:17" x14ac:dyDescent="0.25">
      <c r="Q1" s="522" t="s">
        <v>569</v>
      </c>
    </row>
    <row r="2" spans="1:17" x14ac:dyDescent="0.25">
      <c r="A2" s="632" t="s">
        <v>361</v>
      </c>
      <c r="B2" s="633"/>
      <c r="C2" s="633"/>
      <c r="D2" s="633"/>
      <c r="E2" s="633"/>
      <c r="F2" s="633"/>
      <c r="G2" s="633"/>
      <c r="H2" s="633"/>
      <c r="I2" s="633"/>
      <c r="J2" s="633"/>
      <c r="K2" s="633"/>
      <c r="L2" s="633"/>
      <c r="M2" s="633"/>
      <c r="N2" s="633"/>
      <c r="O2" s="633"/>
      <c r="P2" s="633"/>
      <c r="Q2" s="633"/>
    </row>
    <row r="3" spans="1:17" x14ac:dyDescent="0.25">
      <c r="A3" s="636" t="s">
        <v>362</v>
      </c>
      <c r="B3" s="637"/>
      <c r="C3" s="265" t="s">
        <v>84</v>
      </c>
      <c r="D3" s="265" t="s">
        <v>86</v>
      </c>
      <c r="E3" s="265" t="s">
        <v>88</v>
      </c>
      <c r="F3" s="265" t="s">
        <v>90</v>
      </c>
      <c r="G3" s="265" t="s">
        <v>12</v>
      </c>
      <c r="H3" s="265" t="s">
        <v>84</v>
      </c>
      <c r="I3" s="265" t="s">
        <v>86</v>
      </c>
      <c r="J3" s="265" t="s">
        <v>88</v>
      </c>
      <c r="K3" s="265" t="s">
        <v>90</v>
      </c>
      <c r="L3" s="265" t="s">
        <v>12</v>
      </c>
      <c r="M3" s="265" t="s">
        <v>84</v>
      </c>
      <c r="N3" s="265" t="s">
        <v>86</v>
      </c>
      <c r="O3" s="265" t="s">
        <v>88</v>
      </c>
      <c r="P3" s="265" t="s">
        <v>90</v>
      </c>
      <c r="Q3" s="265" t="s">
        <v>12</v>
      </c>
    </row>
    <row r="4" spans="1:17" x14ac:dyDescent="0.25">
      <c r="A4" s="636" t="s">
        <v>363</v>
      </c>
      <c r="B4" s="637"/>
      <c r="C4" s="636" t="s">
        <v>364</v>
      </c>
      <c r="D4" s="638"/>
      <c r="E4" s="638"/>
      <c r="F4" s="638"/>
      <c r="G4" s="637"/>
      <c r="H4" s="636" t="s">
        <v>365</v>
      </c>
      <c r="I4" s="638"/>
      <c r="J4" s="638"/>
      <c r="K4" s="638"/>
      <c r="L4" s="637"/>
      <c r="M4" s="636" t="s">
        <v>366</v>
      </c>
      <c r="N4" s="638"/>
      <c r="O4" s="638"/>
      <c r="P4" s="638"/>
      <c r="Q4" s="637"/>
    </row>
    <row r="5" spans="1:17" x14ac:dyDescent="0.25">
      <c r="A5" s="628" t="s">
        <v>367</v>
      </c>
      <c r="B5" s="628"/>
      <c r="C5" s="266"/>
      <c r="D5" s="266"/>
      <c r="E5" s="266"/>
      <c r="F5" s="266"/>
      <c r="G5" s="266"/>
      <c r="H5" s="266"/>
      <c r="I5" s="266"/>
      <c r="J5" s="266"/>
      <c r="K5" s="266"/>
      <c r="L5" s="266"/>
      <c r="M5" s="266"/>
      <c r="N5" s="266"/>
      <c r="O5" s="266"/>
      <c r="P5" s="266"/>
      <c r="Q5" s="266"/>
    </row>
    <row r="6" spans="1:17" x14ac:dyDescent="0.25">
      <c r="A6" s="629" t="s">
        <v>368</v>
      </c>
      <c r="B6" s="629"/>
      <c r="C6" s="267"/>
      <c r="D6" s="267"/>
      <c r="E6" s="267"/>
      <c r="F6" s="267"/>
      <c r="G6" s="268"/>
      <c r="H6" s="267"/>
      <c r="I6" s="267"/>
      <c r="J6" s="267"/>
      <c r="K6" s="267"/>
      <c r="L6" s="268"/>
      <c r="M6" s="268"/>
      <c r="N6" s="268"/>
      <c r="O6" s="268"/>
      <c r="P6" s="268"/>
      <c r="Q6" s="268"/>
    </row>
    <row r="7" spans="1:17" x14ac:dyDescent="0.25">
      <c r="A7" s="629" t="s">
        <v>369</v>
      </c>
      <c r="B7" s="629"/>
      <c r="C7" s="267"/>
      <c r="D7" s="267"/>
      <c r="E7" s="267"/>
      <c r="F7" s="267"/>
      <c r="G7" s="268"/>
      <c r="H7" s="267"/>
      <c r="I7" s="267"/>
      <c r="J7" s="267"/>
      <c r="K7" s="267"/>
      <c r="L7" s="268"/>
      <c r="M7" s="268"/>
      <c r="N7" s="268"/>
      <c r="O7" s="268"/>
      <c r="P7" s="268"/>
      <c r="Q7" s="268"/>
    </row>
    <row r="8" spans="1:17" x14ac:dyDescent="0.25">
      <c r="A8" s="628" t="s">
        <v>370</v>
      </c>
      <c r="B8" s="628"/>
      <c r="C8" s="268"/>
      <c r="D8" s="268"/>
      <c r="E8" s="268"/>
      <c r="F8" s="268"/>
      <c r="G8" s="268"/>
      <c r="H8" s="268"/>
      <c r="I8" s="268"/>
      <c r="J8" s="268"/>
      <c r="K8" s="268"/>
      <c r="L8" s="268"/>
      <c r="M8" s="268"/>
      <c r="N8" s="268"/>
      <c r="O8" s="268"/>
      <c r="P8" s="268"/>
      <c r="Q8" s="268"/>
    </row>
    <row r="9" spans="1:17" x14ac:dyDescent="0.25">
      <c r="A9" s="628" t="s">
        <v>371</v>
      </c>
      <c r="B9" s="628"/>
      <c r="C9" s="268"/>
      <c r="D9" s="268"/>
      <c r="E9" s="268"/>
      <c r="F9" s="268"/>
      <c r="G9" s="268"/>
      <c r="H9" s="268"/>
      <c r="I9" s="268"/>
      <c r="J9" s="268"/>
      <c r="K9" s="268"/>
      <c r="L9" s="268"/>
      <c r="M9" s="268"/>
      <c r="N9" s="268"/>
      <c r="O9" s="268"/>
      <c r="P9" s="268"/>
      <c r="Q9" s="268"/>
    </row>
    <row r="10" spans="1:17" x14ac:dyDescent="0.25">
      <c r="A10" s="629" t="s">
        <v>372</v>
      </c>
      <c r="B10" s="629"/>
      <c r="C10" s="267"/>
      <c r="D10" s="267"/>
      <c r="E10" s="267"/>
      <c r="F10" s="267"/>
      <c r="G10" s="268"/>
      <c r="H10" s="267"/>
      <c r="I10" s="267"/>
      <c r="J10" s="267"/>
      <c r="K10" s="267"/>
      <c r="L10" s="268"/>
      <c r="M10" s="268"/>
      <c r="N10" s="268"/>
      <c r="O10" s="268"/>
      <c r="P10" s="268"/>
      <c r="Q10" s="268"/>
    </row>
    <row r="11" spans="1:17" x14ac:dyDescent="0.25">
      <c r="A11" s="629" t="s">
        <v>373</v>
      </c>
      <c r="B11" s="629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</row>
    <row r="12" spans="1:17" x14ac:dyDescent="0.25">
      <c r="A12" s="628" t="s">
        <v>374</v>
      </c>
      <c r="B12" s="628"/>
      <c r="C12" s="268"/>
      <c r="D12" s="268"/>
      <c r="E12" s="268"/>
      <c r="F12" s="268"/>
      <c r="G12" s="268"/>
      <c r="H12" s="268"/>
      <c r="I12" s="268"/>
      <c r="J12" s="268"/>
      <c r="K12" s="268"/>
      <c r="L12" s="268"/>
      <c r="M12" s="268"/>
      <c r="N12" s="268"/>
      <c r="O12" s="268"/>
      <c r="P12" s="268"/>
      <c r="Q12" s="268"/>
    </row>
    <row r="13" spans="1:17" x14ac:dyDescent="0.25">
      <c r="A13" s="630" t="s">
        <v>375</v>
      </c>
      <c r="B13" s="630"/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/>
    </row>
    <row r="14" spans="1:17" x14ac:dyDescent="0.25">
      <c r="A14" s="629" t="s">
        <v>372</v>
      </c>
      <c r="B14" s="629"/>
      <c r="C14" s="267"/>
      <c r="D14" s="267"/>
      <c r="E14" s="269"/>
      <c r="F14" s="269"/>
      <c r="G14" s="268"/>
      <c r="H14" s="267"/>
      <c r="I14" s="267"/>
      <c r="J14" s="270"/>
      <c r="K14" s="270"/>
      <c r="L14" s="268"/>
      <c r="M14" s="268"/>
      <c r="N14" s="268"/>
      <c r="O14" s="268"/>
      <c r="P14" s="268"/>
      <c r="Q14" s="268"/>
    </row>
    <row r="15" spans="1:17" x14ac:dyDescent="0.25">
      <c r="A15" s="629" t="s">
        <v>373</v>
      </c>
      <c r="B15" s="629"/>
      <c r="C15" s="267"/>
      <c r="D15" s="267"/>
      <c r="E15" s="269"/>
      <c r="F15" s="269"/>
      <c r="G15" s="268"/>
      <c r="H15" s="267"/>
      <c r="I15" s="267"/>
      <c r="J15" s="267"/>
      <c r="K15" s="267"/>
      <c r="L15" s="268"/>
      <c r="M15" s="268"/>
      <c r="N15" s="268"/>
      <c r="O15" s="268"/>
      <c r="P15" s="268"/>
      <c r="Q15" s="268"/>
    </row>
    <row r="16" spans="1:17" x14ac:dyDescent="0.25">
      <c r="A16" s="630" t="s">
        <v>376</v>
      </c>
      <c r="B16" s="630"/>
      <c r="C16" s="268"/>
      <c r="D16" s="268"/>
      <c r="E16" s="268"/>
      <c r="F16" s="268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</row>
    <row r="17" spans="1:17" x14ac:dyDescent="0.25">
      <c r="A17" s="629" t="s">
        <v>372</v>
      </c>
      <c r="B17" s="629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</row>
    <row r="18" spans="1:17" x14ac:dyDescent="0.25">
      <c r="A18" s="629" t="s">
        <v>373</v>
      </c>
      <c r="B18" s="629"/>
      <c r="C18" s="268">
        <f>C15</f>
        <v>0</v>
      </c>
      <c r="D18" s="268">
        <f>D15</f>
        <v>0</v>
      </c>
      <c r="E18" s="268">
        <f>E15</f>
        <v>0</v>
      </c>
      <c r="F18" s="268">
        <f>F15</f>
        <v>0</v>
      </c>
      <c r="G18" s="268"/>
      <c r="H18" s="268">
        <f>H15</f>
        <v>0</v>
      </c>
      <c r="I18" s="268">
        <f>I15</f>
        <v>0</v>
      </c>
      <c r="J18" s="268">
        <f>J15</f>
        <v>0</v>
      </c>
      <c r="K18" s="268">
        <f>K15</f>
        <v>0</v>
      </c>
      <c r="L18" s="268"/>
      <c r="M18" s="268"/>
      <c r="N18" s="268"/>
      <c r="O18" s="268"/>
      <c r="P18" s="268"/>
      <c r="Q18" s="268"/>
    </row>
    <row r="19" spans="1:17" x14ac:dyDescent="0.25">
      <c r="A19" s="631" t="s">
        <v>377</v>
      </c>
      <c r="B19" s="631"/>
      <c r="C19" s="268">
        <f>C10</f>
        <v>0</v>
      </c>
      <c r="D19" s="268">
        <f>D10</f>
        <v>0</v>
      </c>
      <c r="E19" s="268">
        <f>E10</f>
        <v>0</v>
      </c>
      <c r="F19" s="268">
        <f>F10</f>
        <v>0</v>
      </c>
      <c r="G19" s="268"/>
      <c r="H19" s="268">
        <f>H10</f>
        <v>0</v>
      </c>
      <c r="I19" s="268">
        <f>I10</f>
        <v>0</v>
      </c>
      <c r="J19" s="268">
        <f>J10</f>
        <v>0</v>
      </c>
      <c r="K19" s="268">
        <f>K10</f>
        <v>0</v>
      </c>
      <c r="L19" s="268"/>
      <c r="M19" s="268"/>
      <c r="N19" s="268"/>
      <c r="O19" s="268"/>
      <c r="P19" s="268"/>
      <c r="Q19" s="268"/>
    </row>
    <row r="20" spans="1:17" x14ac:dyDescent="0.25">
      <c r="A20" s="628" t="s">
        <v>378</v>
      </c>
      <c r="B20" s="628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</row>
    <row r="21" spans="1:17" x14ac:dyDescent="0.25">
      <c r="A21" s="632" t="s">
        <v>379</v>
      </c>
      <c r="B21" s="633"/>
      <c r="C21" s="633"/>
      <c r="D21" s="633"/>
      <c r="E21" s="633"/>
      <c r="F21" s="633"/>
      <c r="G21" s="633"/>
      <c r="H21" s="633"/>
      <c r="I21" s="633"/>
      <c r="J21" s="633"/>
      <c r="K21" s="633"/>
      <c r="L21" s="633"/>
      <c r="M21" s="633"/>
      <c r="N21" s="633"/>
      <c r="O21" s="633"/>
      <c r="P21" s="633"/>
      <c r="Q21" s="633"/>
    </row>
    <row r="22" spans="1:17" x14ac:dyDescent="0.25">
      <c r="A22" s="628" t="s">
        <v>367</v>
      </c>
      <c r="B22" s="628"/>
      <c r="C22" s="271">
        <f>C23+C24</f>
        <v>0</v>
      </c>
      <c r="D22" s="271">
        <f>D23+D24</f>
        <v>0</v>
      </c>
      <c r="E22" s="271">
        <f>E23+E24</f>
        <v>0</v>
      </c>
      <c r="F22" s="271">
        <f>F23+F24</f>
        <v>0</v>
      </c>
      <c r="G22" s="271">
        <f t="shared" ref="G22:G37" si="0">SUM(C22:F22)</f>
        <v>0</v>
      </c>
      <c r="H22" s="271">
        <f>H23+H24</f>
        <v>0</v>
      </c>
      <c r="I22" s="271">
        <f>I23+I24</f>
        <v>0</v>
      </c>
      <c r="J22" s="271">
        <f>J23+J24</f>
        <v>0</v>
      </c>
      <c r="K22" s="271">
        <f>K23+K24</f>
        <v>0</v>
      </c>
      <c r="L22" s="271">
        <f t="shared" ref="L22:L37" si="1">SUM(H22:K22)</f>
        <v>0</v>
      </c>
      <c r="M22" s="272">
        <f>M23+M24</f>
        <v>0</v>
      </c>
      <c r="N22" s="272">
        <f>N23+N24</f>
        <v>0</v>
      </c>
      <c r="O22" s="272">
        <f>O23+O24</f>
        <v>0</v>
      </c>
      <c r="P22" s="272">
        <f>P23+P24</f>
        <v>0</v>
      </c>
      <c r="Q22" s="272">
        <f t="shared" ref="Q22:Q37" si="2">SUM(M22:P22)</f>
        <v>0</v>
      </c>
    </row>
    <row r="23" spans="1:17" x14ac:dyDescent="0.25">
      <c r="A23" s="629" t="s">
        <v>368</v>
      </c>
      <c r="B23" s="629"/>
      <c r="C23" s="273">
        <v>0</v>
      </c>
      <c r="D23" s="273">
        <v>0</v>
      </c>
      <c r="E23" s="273">
        <v>0</v>
      </c>
      <c r="F23" s="273">
        <v>0</v>
      </c>
      <c r="G23" s="271">
        <f t="shared" si="0"/>
        <v>0</v>
      </c>
      <c r="H23" s="273">
        <v>0</v>
      </c>
      <c r="I23" s="273">
        <v>0</v>
      </c>
      <c r="J23" s="273">
        <v>0</v>
      </c>
      <c r="K23" s="273">
        <v>0</v>
      </c>
      <c r="L23" s="271">
        <f t="shared" si="1"/>
        <v>0</v>
      </c>
      <c r="M23" s="272">
        <f t="shared" ref="M23:P24" si="3">C23+H23</f>
        <v>0</v>
      </c>
      <c r="N23" s="272">
        <f t="shared" si="3"/>
        <v>0</v>
      </c>
      <c r="O23" s="272">
        <f t="shared" si="3"/>
        <v>0</v>
      </c>
      <c r="P23" s="272">
        <f t="shared" si="3"/>
        <v>0</v>
      </c>
      <c r="Q23" s="272">
        <f t="shared" si="2"/>
        <v>0</v>
      </c>
    </row>
    <row r="24" spans="1:17" x14ac:dyDescent="0.25">
      <c r="A24" s="629" t="s">
        <v>369</v>
      </c>
      <c r="B24" s="629"/>
      <c r="C24" s="273">
        <v>0</v>
      </c>
      <c r="D24" s="273">
        <v>0</v>
      </c>
      <c r="E24" s="273">
        <v>0</v>
      </c>
      <c r="F24" s="273">
        <v>0</v>
      </c>
      <c r="G24" s="271">
        <f t="shared" si="0"/>
        <v>0</v>
      </c>
      <c r="H24" s="273">
        <v>0</v>
      </c>
      <c r="I24" s="273">
        <v>0</v>
      </c>
      <c r="J24" s="273">
        <v>0</v>
      </c>
      <c r="K24" s="273">
        <v>0</v>
      </c>
      <c r="L24" s="271">
        <f t="shared" si="1"/>
        <v>0</v>
      </c>
      <c r="M24" s="272">
        <f t="shared" si="3"/>
        <v>0</v>
      </c>
      <c r="N24" s="272">
        <f t="shared" si="3"/>
        <v>0</v>
      </c>
      <c r="O24" s="272">
        <f t="shared" si="3"/>
        <v>0</v>
      </c>
      <c r="P24" s="272">
        <f t="shared" si="3"/>
        <v>0</v>
      </c>
      <c r="Q24" s="272">
        <f t="shared" si="2"/>
        <v>0</v>
      </c>
    </row>
    <row r="25" spans="1:17" x14ac:dyDescent="0.25">
      <c r="A25" s="628" t="s">
        <v>370</v>
      </c>
      <c r="B25" s="628"/>
      <c r="C25" s="271">
        <f>C26+C29</f>
        <v>0</v>
      </c>
      <c r="D25" s="271">
        <f>D26+D29</f>
        <v>0</v>
      </c>
      <c r="E25" s="271">
        <f>E26+E29</f>
        <v>0</v>
      </c>
      <c r="F25" s="271">
        <f>F26+F29</f>
        <v>0</v>
      </c>
      <c r="G25" s="271">
        <f t="shared" si="0"/>
        <v>0</v>
      </c>
      <c r="H25" s="271">
        <f>H26+H29</f>
        <v>0</v>
      </c>
      <c r="I25" s="271">
        <f>I26+I29</f>
        <v>0</v>
      </c>
      <c r="J25" s="271">
        <f>J26+J29</f>
        <v>0</v>
      </c>
      <c r="K25" s="271">
        <f>K26+K29</f>
        <v>0</v>
      </c>
      <c r="L25" s="271">
        <f t="shared" si="1"/>
        <v>0</v>
      </c>
      <c r="M25" s="272">
        <f>M26+M29</f>
        <v>0</v>
      </c>
      <c r="N25" s="272">
        <f>N26+N29</f>
        <v>0</v>
      </c>
      <c r="O25" s="272">
        <f>O26+O29</f>
        <v>0</v>
      </c>
      <c r="P25" s="272">
        <f>P26+P29</f>
        <v>0</v>
      </c>
      <c r="Q25" s="272">
        <f t="shared" si="2"/>
        <v>0</v>
      </c>
    </row>
    <row r="26" spans="1:17" x14ac:dyDescent="0.25">
      <c r="A26" s="628" t="s">
        <v>371</v>
      </c>
      <c r="B26" s="628"/>
      <c r="C26" s="271">
        <f>C27</f>
        <v>0</v>
      </c>
      <c r="D26" s="271">
        <f>D27</f>
        <v>0</v>
      </c>
      <c r="E26" s="271">
        <f>E27</f>
        <v>0</v>
      </c>
      <c r="F26" s="271">
        <f>F27</f>
        <v>0</v>
      </c>
      <c r="G26" s="271">
        <f t="shared" si="0"/>
        <v>0</v>
      </c>
      <c r="H26" s="271">
        <f>H27</f>
        <v>0</v>
      </c>
      <c r="I26" s="271">
        <f>I27</f>
        <v>0</v>
      </c>
      <c r="J26" s="271">
        <f>J27</f>
        <v>0</v>
      </c>
      <c r="K26" s="271">
        <f>K27</f>
        <v>0</v>
      </c>
      <c r="L26" s="271">
        <f t="shared" si="1"/>
        <v>0</v>
      </c>
      <c r="M26" s="272">
        <f>M27</f>
        <v>0</v>
      </c>
      <c r="N26" s="272">
        <f>N27</f>
        <v>0</v>
      </c>
      <c r="O26" s="272">
        <f>O27</f>
        <v>0</v>
      </c>
      <c r="P26" s="272">
        <f>P27</f>
        <v>0</v>
      </c>
      <c r="Q26" s="272">
        <f t="shared" si="2"/>
        <v>0</v>
      </c>
    </row>
    <row r="27" spans="1:17" x14ac:dyDescent="0.25">
      <c r="A27" s="629" t="s">
        <v>372</v>
      </c>
      <c r="B27" s="629"/>
      <c r="C27" s="273">
        <v>0</v>
      </c>
      <c r="D27" s="273">
        <v>0</v>
      </c>
      <c r="E27" s="273">
        <v>0</v>
      </c>
      <c r="F27" s="273">
        <v>0</v>
      </c>
      <c r="G27" s="271">
        <f t="shared" si="0"/>
        <v>0</v>
      </c>
      <c r="H27" s="273">
        <v>0</v>
      </c>
      <c r="I27" s="273">
        <v>0</v>
      </c>
      <c r="J27" s="273">
        <v>0</v>
      </c>
      <c r="K27" s="273">
        <v>0</v>
      </c>
      <c r="L27" s="271">
        <f t="shared" si="1"/>
        <v>0</v>
      </c>
      <c r="M27" s="272">
        <f>C27+H27</f>
        <v>0</v>
      </c>
      <c r="N27" s="272">
        <f>D27+I27</f>
        <v>0</v>
      </c>
      <c r="O27" s="272">
        <f>E27+J27</f>
        <v>0</v>
      </c>
      <c r="P27" s="272">
        <f>F27+K27</f>
        <v>0</v>
      </c>
      <c r="Q27" s="272">
        <f t="shared" si="2"/>
        <v>0</v>
      </c>
    </row>
    <row r="28" spans="1:17" x14ac:dyDescent="0.25">
      <c r="A28" s="629" t="s">
        <v>373</v>
      </c>
      <c r="B28" s="629"/>
      <c r="C28" s="273">
        <v>0</v>
      </c>
      <c r="D28" s="273">
        <v>0</v>
      </c>
      <c r="E28" s="273">
        <v>0</v>
      </c>
      <c r="F28" s="273">
        <v>0</v>
      </c>
      <c r="G28" s="271">
        <f t="shared" si="0"/>
        <v>0</v>
      </c>
      <c r="H28" s="273">
        <v>0</v>
      </c>
      <c r="I28" s="273">
        <v>0</v>
      </c>
      <c r="J28" s="273">
        <v>0</v>
      </c>
      <c r="K28" s="273">
        <v>0</v>
      </c>
      <c r="L28" s="271">
        <f t="shared" si="1"/>
        <v>0</v>
      </c>
      <c r="M28" s="273">
        <v>0</v>
      </c>
      <c r="N28" s="273">
        <v>0</v>
      </c>
      <c r="O28" s="273">
        <v>0</v>
      </c>
      <c r="P28" s="273">
        <v>0</v>
      </c>
      <c r="Q28" s="272">
        <f t="shared" si="2"/>
        <v>0</v>
      </c>
    </row>
    <row r="29" spans="1:17" x14ac:dyDescent="0.25">
      <c r="A29" s="628" t="s">
        <v>374</v>
      </c>
      <c r="B29" s="628"/>
      <c r="C29" s="271">
        <f>C30+C33</f>
        <v>0</v>
      </c>
      <c r="D29" s="271">
        <f t="shared" ref="D29:F29" si="4">D30+D33</f>
        <v>0</v>
      </c>
      <c r="E29" s="271">
        <f t="shared" si="4"/>
        <v>0</v>
      </c>
      <c r="F29" s="271">
        <f t="shared" si="4"/>
        <v>0</v>
      </c>
      <c r="G29" s="271">
        <f t="shared" si="0"/>
        <v>0</v>
      </c>
      <c r="H29" s="271">
        <f>H30+H33</f>
        <v>0</v>
      </c>
      <c r="I29" s="271">
        <f t="shared" ref="I29:K29" si="5">I30+I33</f>
        <v>0</v>
      </c>
      <c r="J29" s="271">
        <f t="shared" si="5"/>
        <v>0</v>
      </c>
      <c r="K29" s="271">
        <f t="shared" si="5"/>
        <v>0</v>
      </c>
      <c r="L29" s="271">
        <f t="shared" si="1"/>
        <v>0</v>
      </c>
      <c r="M29" s="272">
        <f>M30+M33</f>
        <v>0</v>
      </c>
      <c r="N29" s="272">
        <f>N30+N33</f>
        <v>0</v>
      </c>
      <c r="O29" s="272">
        <f>O30+O33</f>
        <v>0</v>
      </c>
      <c r="P29" s="272">
        <f>P30+P33</f>
        <v>0</v>
      </c>
      <c r="Q29" s="272">
        <f t="shared" si="2"/>
        <v>0</v>
      </c>
    </row>
    <row r="30" spans="1:17" x14ac:dyDescent="0.25">
      <c r="A30" s="630" t="s">
        <v>375</v>
      </c>
      <c r="B30" s="630"/>
      <c r="C30" s="271">
        <f>C31</f>
        <v>0</v>
      </c>
      <c r="D30" s="271">
        <f t="shared" ref="D30:F30" si="6">D31</f>
        <v>0</v>
      </c>
      <c r="E30" s="271">
        <f t="shared" si="6"/>
        <v>0</v>
      </c>
      <c r="F30" s="271">
        <f t="shared" si="6"/>
        <v>0</v>
      </c>
      <c r="G30" s="271">
        <f t="shared" si="0"/>
        <v>0</v>
      </c>
      <c r="H30" s="271">
        <f>H31</f>
        <v>0</v>
      </c>
      <c r="I30" s="271">
        <f t="shared" ref="I30:K30" si="7">I31</f>
        <v>0</v>
      </c>
      <c r="J30" s="271">
        <f t="shared" si="7"/>
        <v>0</v>
      </c>
      <c r="K30" s="271">
        <f t="shared" si="7"/>
        <v>0</v>
      </c>
      <c r="L30" s="271">
        <f t="shared" si="1"/>
        <v>0</v>
      </c>
      <c r="M30" s="272">
        <f>M31</f>
        <v>0</v>
      </c>
      <c r="N30" s="272">
        <f>N31</f>
        <v>0</v>
      </c>
      <c r="O30" s="272">
        <f>O31</f>
        <v>0</v>
      </c>
      <c r="P30" s="272">
        <f>P31</f>
        <v>0</v>
      </c>
      <c r="Q30" s="272">
        <f t="shared" si="2"/>
        <v>0</v>
      </c>
    </row>
    <row r="31" spans="1:17" x14ac:dyDescent="0.25">
      <c r="A31" s="629" t="s">
        <v>372</v>
      </c>
      <c r="B31" s="629"/>
      <c r="C31" s="273">
        <v>0</v>
      </c>
      <c r="D31" s="273">
        <v>0</v>
      </c>
      <c r="E31" s="273">
        <v>0</v>
      </c>
      <c r="F31" s="273">
        <v>0</v>
      </c>
      <c r="G31" s="271">
        <f t="shared" si="0"/>
        <v>0</v>
      </c>
      <c r="H31" s="273">
        <v>0</v>
      </c>
      <c r="I31" s="273">
        <v>0</v>
      </c>
      <c r="J31" s="273">
        <v>0</v>
      </c>
      <c r="K31" s="273">
        <v>0</v>
      </c>
      <c r="L31" s="271">
        <f t="shared" si="1"/>
        <v>0</v>
      </c>
      <c r="M31" s="272">
        <f>C31+H31</f>
        <v>0</v>
      </c>
      <c r="N31" s="272">
        <f>D31+I31</f>
        <v>0</v>
      </c>
      <c r="O31" s="272">
        <f>E31+J31</f>
        <v>0</v>
      </c>
      <c r="P31" s="272">
        <f>F31+K31</f>
        <v>0</v>
      </c>
      <c r="Q31" s="272">
        <f t="shared" si="2"/>
        <v>0</v>
      </c>
    </row>
    <row r="32" spans="1:17" x14ac:dyDescent="0.25">
      <c r="A32" s="629" t="s">
        <v>373</v>
      </c>
      <c r="B32" s="629"/>
      <c r="C32" s="273">
        <v>0</v>
      </c>
      <c r="D32" s="273">
        <v>0</v>
      </c>
      <c r="E32" s="273">
        <v>0</v>
      </c>
      <c r="F32" s="273">
        <v>0</v>
      </c>
      <c r="G32" s="271">
        <f t="shared" si="0"/>
        <v>0</v>
      </c>
      <c r="H32" s="273">
        <v>0</v>
      </c>
      <c r="I32" s="273">
        <v>0</v>
      </c>
      <c r="J32" s="273">
        <v>0</v>
      </c>
      <c r="K32" s="273">
        <v>0</v>
      </c>
      <c r="L32" s="271">
        <f t="shared" si="1"/>
        <v>0</v>
      </c>
      <c r="M32" s="273">
        <v>0</v>
      </c>
      <c r="N32" s="273">
        <v>0</v>
      </c>
      <c r="O32" s="273">
        <v>0</v>
      </c>
      <c r="P32" s="273">
        <v>0</v>
      </c>
      <c r="Q32" s="272">
        <f t="shared" si="2"/>
        <v>0</v>
      </c>
    </row>
    <row r="33" spans="1:17" x14ac:dyDescent="0.25">
      <c r="A33" s="630" t="s">
        <v>376</v>
      </c>
      <c r="B33" s="630"/>
      <c r="C33" s="271">
        <f>C34</f>
        <v>0</v>
      </c>
      <c r="D33" s="271">
        <f t="shared" ref="D33:F33" si="8">D34</f>
        <v>0</v>
      </c>
      <c r="E33" s="271">
        <f t="shared" si="8"/>
        <v>0</v>
      </c>
      <c r="F33" s="271">
        <f t="shared" si="8"/>
        <v>0</v>
      </c>
      <c r="G33" s="271">
        <f t="shared" si="0"/>
        <v>0</v>
      </c>
      <c r="H33" s="271">
        <f>H34</f>
        <v>0</v>
      </c>
      <c r="I33" s="271">
        <f t="shared" ref="I33:K33" si="9">I34</f>
        <v>0</v>
      </c>
      <c r="J33" s="271">
        <f t="shared" si="9"/>
        <v>0</v>
      </c>
      <c r="K33" s="271">
        <f t="shared" si="9"/>
        <v>0</v>
      </c>
      <c r="L33" s="271">
        <f t="shared" si="1"/>
        <v>0</v>
      </c>
      <c r="M33" s="272">
        <f>M34</f>
        <v>0</v>
      </c>
      <c r="N33" s="272">
        <f>N34</f>
        <v>0</v>
      </c>
      <c r="O33" s="272">
        <f>O34</f>
        <v>0</v>
      </c>
      <c r="P33" s="272">
        <f>P34</f>
        <v>0</v>
      </c>
      <c r="Q33" s="272">
        <f t="shared" si="2"/>
        <v>0</v>
      </c>
    </row>
    <row r="34" spans="1:17" x14ac:dyDescent="0.25">
      <c r="A34" s="629" t="s">
        <v>372</v>
      </c>
      <c r="B34" s="629"/>
      <c r="C34" s="273"/>
      <c r="D34" s="274"/>
      <c r="E34" s="274"/>
      <c r="F34" s="274"/>
      <c r="G34" s="271">
        <f t="shared" si="0"/>
        <v>0</v>
      </c>
      <c r="H34" s="273"/>
      <c r="I34" s="274"/>
      <c r="J34" s="274"/>
      <c r="K34" s="274"/>
      <c r="L34" s="271">
        <f t="shared" si="1"/>
        <v>0</v>
      </c>
      <c r="M34" s="272">
        <f>C34+H34</f>
        <v>0</v>
      </c>
      <c r="N34" s="272">
        <f>D34+I34</f>
        <v>0</v>
      </c>
      <c r="O34" s="272">
        <f>E34+J34</f>
        <v>0</v>
      </c>
      <c r="P34" s="272">
        <f>F34+K34</f>
        <v>0</v>
      </c>
      <c r="Q34" s="272">
        <f t="shared" si="2"/>
        <v>0</v>
      </c>
    </row>
    <row r="35" spans="1:17" x14ac:dyDescent="0.25">
      <c r="A35" s="629" t="s">
        <v>373</v>
      </c>
      <c r="B35" s="629"/>
      <c r="C35" s="273"/>
      <c r="D35" s="274"/>
      <c r="E35" s="274"/>
      <c r="F35" s="274"/>
      <c r="G35" s="271">
        <f t="shared" si="0"/>
        <v>0</v>
      </c>
      <c r="H35" s="273"/>
      <c r="I35" s="274"/>
      <c r="J35" s="274"/>
      <c r="K35" s="274"/>
      <c r="L35" s="271">
        <f t="shared" si="1"/>
        <v>0</v>
      </c>
      <c r="M35" s="273"/>
      <c r="N35" s="273"/>
      <c r="O35" s="273"/>
      <c r="P35" s="273"/>
      <c r="Q35" s="272">
        <f t="shared" si="2"/>
        <v>0</v>
      </c>
    </row>
    <row r="36" spans="1:17" x14ac:dyDescent="0.25">
      <c r="A36" s="631" t="s">
        <v>377</v>
      </c>
      <c r="B36" s="631"/>
      <c r="C36" s="273"/>
      <c r="D36" s="274"/>
      <c r="E36" s="274"/>
      <c r="F36" s="274"/>
      <c r="G36" s="271">
        <f t="shared" si="0"/>
        <v>0</v>
      </c>
      <c r="H36" s="273"/>
      <c r="I36" s="274"/>
      <c r="J36" s="274"/>
      <c r="K36" s="274"/>
      <c r="L36" s="271">
        <f t="shared" si="1"/>
        <v>0</v>
      </c>
      <c r="M36" s="272">
        <f>C36+H36</f>
        <v>0</v>
      </c>
      <c r="N36" s="272">
        <v>0</v>
      </c>
      <c r="O36" s="272">
        <v>0</v>
      </c>
      <c r="P36" s="272">
        <v>0</v>
      </c>
      <c r="Q36" s="272">
        <f t="shared" si="2"/>
        <v>0</v>
      </c>
    </row>
    <row r="37" spans="1:17" x14ac:dyDescent="0.25">
      <c r="A37" s="628" t="s">
        <v>378</v>
      </c>
      <c r="B37" s="628"/>
      <c r="C37" s="271">
        <f>C22+C25+C36</f>
        <v>0</v>
      </c>
      <c r="D37" s="271">
        <f>D22+D25+D36</f>
        <v>0</v>
      </c>
      <c r="E37" s="271">
        <f>E22+E25+E36</f>
        <v>0</v>
      </c>
      <c r="F37" s="271">
        <f>F22+F25+F36</f>
        <v>0</v>
      </c>
      <c r="G37" s="266">
        <f t="shared" si="0"/>
        <v>0</v>
      </c>
      <c r="H37" s="271">
        <f>H22+H25+H36</f>
        <v>0</v>
      </c>
      <c r="I37" s="271">
        <f>I22+I25+I36</f>
        <v>0</v>
      </c>
      <c r="J37" s="271">
        <f>J22+J25+J36</f>
        <v>0</v>
      </c>
      <c r="K37" s="271">
        <f>K22+K25+K36</f>
        <v>0</v>
      </c>
      <c r="L37" s="266">
        <f t="shared" si="1"/>
        <v>0</v>
      </c>
      <c r="M37" s="272">
        <f>M22+M25+M36</f>
        <v>0</v>
      </c>
      <c r="N37" s="272">
        <f>N22+N25+N36</f>
        <v>0</v>
      </c>
      <c r="O37" s="272">
        <f>O22+O25+O36</f>
        <v>0</v>
      </c>
      <c r="P37" s="272">
        <f>P22+P25+P36</f>
        <v>0</v>
      </c>
      <c r="Q37" s="272">
        <f t="shared" si="2"/>
        <v>0</v>
      </c>
    </row>
    <row r="38" spans="1:17" x14ac:dyDescent="0.25">
      <c r="A38" s="632" t="s">
        <v>380</v>
      </c>
      <c r="B38" s="633"/>
      <c r="C38" s="633"/>
      <c r="D38" s="633"/>
      <c r="E38" s="633"/>
      <c r="F38" s="633"/>
      <c r="G38" s="633"/>
      <c r="H38" s="633"/>
      <c r="I38" s="633"/>
      <c r="J38" s="633"/>
      <c r="K38" s="633"/>
      <c r="L38" s="633"/>
      <c r="M38" s="633"/>
      <c r="N38" s="633"/>
      <c r="O38" s="633"/>
      <c r="P38" s="633"/>
      <c r="Q38" s="633"/>
    </row>
    <row r="39" spans="1:17" x14ac:dyDescent="0.25">
      <c r="A39" s="634" t="s">
        <v>367</v>
      </c>
      <c r="B39" s="635"/>
      <c r="C39" s="268">
        <f>C40+C41</f>
        <v>0</v>
      </c>
      <c r="D39" s="268">
        <f>D40+D41</f>
        <v>0</v>
      </c>
      <c r="E39" s="268">
        <f>E40+E41</f>
        <v>0</v>
      </c>
      <c r="F39" s="268">
        <f>F40+F41</f>
        <v>0</v>
      </c>
      <c r="G39" s="268">
        <f t="shared" ref="G39:G44" si="10">SUM(C39:F39)</f>
        <v>0</v>
      </c>
      <c r="H39" s="268">
        <f>H40+H41</f>
        <v>0</v>
      </c>
      <c r="I39" s="268">
        <f>I40+I41</f>
        <v>0</v>
      </c>
      <c r="J39" s="268">
        <f>J40+J41</f>
        <v>0</v>
      </c>
      <c r="K39" s="268">
        <f>K40+K41</f>
        <v>0</v>
      </c>
      <c r="L39" s="268">
        <f t="shared" ref="L39:L53" si="11">SUM(H39:K39)</f>
        <v>0</v>
      </c>
      <c r="M39" s="268">
        <f>M40+M41</f>
        <v>0</v>
      </c>
      <c r="N39" s="268">
        <f>N40+N41</f>
        <v>0</v>
      </c>
      <c r="O39" s="268">
        <f>O40+O41</f>
        <v>0</v>
      </c>
      <c r="P39" s="268">
        <f>P40+P41</f>
        <v>0</v>
      </c>
      <c r="Q39" s="268">
        <f t="shared" ref="Q39:Q52" si="12">SUM(M39:P39)</f>
        <v>0</v>
      </c>
    </row>
    <row r="40" spans="1:17" x14ac:dyDescent="0.25">
      <c r="A40" s="629" t="s">
        <v>368</v>
      </c>
      <c r="B40" s="629"/>
      <c r="C40" s="268">
        <f>C23*C6</f>
        <v>0</v>
      </c>
      <c r="D40" s="268">
        <f t="shared" ref="D40:F41" si="13">D23*D6</f>
        <v>0</v>
      </c>
      <c r="E40" s="268">
        <f t="shared" si="13"/>
        <v>0</v>
      </c>
      <c r="F40" s="268">
        <f t="shared" si="13"/>
        <v>0</v>
      </c>
      <c r="G40" s="268">
        <f t="shared" si="10"/>
        <v>0</v>
      </c>
      <c r="H40" s="268">
        <f t="shared" ref="H40:K41" si="14">H23*H6</f>
        <v>0</v>
      </c>
      <c r="I40" s="268">
        <f t="shared" si="14"/>
        <v>0</v>
      </c>
      <c r="J40" s="268">
        <f t="shared" si="14"/>
        <v>0</v>
      </c>
      <c r="K40" s="268">
        <f t="shared" si="14"/>
        <v>0</v>
      </c>
      <c r="L40" s="268">
        <f t="shared" si="11"/>
        <v>0</v>
      </c>
      <c r="M40" s="268">
        <f t="shared" ref="M40:P41" si="15">C40+H40</f>
        <v>0</v>
      </c>
      <c r="N40" s="268">
        <f t="shared" si="15"/>
        <v>0</v>
      </c>
      <c r="O40" s="268">
        <f t="shared" si="15"/>
        <v>0</v>
      </c>
      <c r="P40" s="268">
        <f t="shared" si="15"/>
        <v>0</v>
      </c>
      <c r="Q40" s="268">
        <f t="shared" si="12"/>
        <v>0</v>
      </c>
    </row>
    <row r="41" spans="1:17" x14ac:dyDescent="0.25">
      <c r="A41" s="629" t="s">
        <v>369</v>
      </c>
      <c r="B41" s="629"/>
      <c r="C41" s="268">
        <f>C24*C7</f>
        <v>0</v>
      </c>
      <c r="D41" s="268">
        <f t="shared" si="13"/>
        <v>0</v>
      </c>
      <c r="E41" s="268">
        <f t="shared" si="13"/>
        <v>0</v>
      </c>
      <c r="F41" s="268">
        <f t="shared" si="13"/>
        <v>0</v>
      </c>
      <c r="G41" s="268">
        <f t="shared" si="10"/>
        <v>0</v>
      </c>
      <c r="H41" s="268">
        <f t="shared" si="14"/>
        <v>0</v>
      </c>
      <c r="I41" s="268">
        <f t="shared" si="14"/>
        <v>0</v>
      </c>
      <c r="J41" s="268">
        <f t="shared" si="14"/>
        <v>0</v>
      </c>
      <c r="K41" s="268">
        <f t="shared" si="14"/>
        <v>0</v>
      </c>
      <c r="L41" s="268">
        <f t="shared" si="11"/>
        <v>0</v>
      </c>
      <c r="M41" s="268">
        <f t="shared" si="15"/>
        <v>0</v>
      </c>
      <c r="N41" s="268">
        <f t="shared" si="15"/>
        <v>0</v>
      </c>
      <c r="O41" s="268">
        <f t="shared" si="15"/>
        <v>0</v>
      </c>
      <c r="P41" s="268">
        <f t="shared" si="15"/>
        <v>0</v>
      </c>
      <c r="Q41" s="268">
        <f t="shared" si="12"/>
        <v>0</v>
      </c>
    </row>
    <row r="42" spans="1:17" x14ac:dyDescent="0.25">
      <c r="A42" s="628" t="s">
        <v>370</v>
      </c>
      <c r="B42" s="628"/>
      <c r="C42" s="268">
        <f>C43+C45</f>
        <v>0</v>
      </c>
      <c r="D42" s="268">
        <f>D43+D45</f>
        <v>0</v>
      </c>
      <c r="E42" s="268">
        <f>E43+E45</f>
        <v>0</v>
      </c>
      <c r="F42" s="268">
        <f>F43+F45</f>
        <v>0</v>
      </c>
      <c r="G42" s="268">
        <f t="shared" si="10"/>
        <v>0</v>
      </c>
      <c r="H42" s="268">
        <f>H43+H45</f>
        <v>0</v>
      </c>
      <c r="I42" s="268">
        <f>I43+I45</f>
        <v>0</v>
      </c>
      <c r="J42" s="268">
        <f>J43+J45</f>
        <v>0</v>
      </c>
      <c r="K42" s="268">
        <f>K43+K45</f>
        <v>0</v>
      </c>
      <c r="L42" s="268">
        <f t="shared" si="11"/>
        <v>0</v>
      </c>
      <c r="M42" s="268">
        <f>M43+M45</f>
        <v>0</v>
      </c>
      <c r="N42" s="268">
        <f>N43+N45</f>
        <v>0</v>
      </c>
      <c r="O42" s="268">
        <f>O43+O45</f>
        <v>0</v>
      </c>
      <c r="P42" s="268">
        <f>P43+P45</f>
        <v>0</v>
      </c>
      <c r="Q42" s="268">
        <f t="shared" si="12"/>
        <v>0</v>
      </c>
    </row>
    <row r="43" spans="1:17" x14ac:dyDescent="0.25">
      <c r="A43" s="628" t="s">
        <v>371</v>
      </c>
      <c r="B43" s="628"/>
      <c r="C43" s="268">
        <f>C44</f>
        <v>0</v>
      </c>
      <c r="D43" s="268">
        <f t="shared" ref="D43:F43" si="16">D44</f>
        <v>0</v>
      </c>
      <c r="E43" s="268">
        <f t="shared" si="16"/>
        <v>0</v>
      </c>
      <c r="F43" s="268">
        <f t="shared" si="16"/>
        <v>0</v>
      </c>
      <c r="G43" s="268">
        <f t="shared" si="10"/>
        <v>0</v>
      </c>
      <c r="H43" s="268">
        <f>H44</f>
        <v>0</v>
      </c>
      <c r="I43" s="268">
        <f t="shared" ref="I43:K43" si="17">I44</f>
        <v>0</v>
      </c>
      <c r="J43" s="268">
        <f t="shared" si="17"/>
        <v>0</v>
      </c>
      <c r="K43" s="268">
        <f t="shared" si="17"/>
        <v>0</v>
      </c>
      <c r="L43" s="268">
        <f t="shared" si="11"/>
        <v>0</v>
      </c>
      <c r="M43" s="268">
        <f>M44</f>
        <v>0</v>
      </c>
      <c r="N43" s="268">
        <f t="shared" ref="N43:P43" si="18">N44</f>
        <v>0</v>
      </c>
      <c r="O43" s="268">
        <f t="shared" si="18"/>
        <v>0</v>
      </c>
      <c r="P43" s="268">
        <f t="shared" si="18"/>
        <v>0</v>
      </c>
      <c r="Q43" s="268">
        <f t="shared" si="12"/>
        <v>0</v>
      </c>
    </row>
    <row r="44" spans="1:17" x14ac:dyDescent="0.25">
      <c r="A44" s="629" t="s">
        <v>381</v>
      </c>
      <c r="B44" s="629"/>
      <c r="C44" s="268">
        <f>C27*(C10-C14)</f>
        <v>0</v>
      </c>
      <c r="D44" s="268">
        <f t="shared" ref="D44:F44" si="19">D27*(D10-D14)</f>
        <v>0</v>
      </c>
      <c r="E44" s="268">
        <f t="shared" si="19"/>
        <v>0</v>
      </c>
      <c r="F44" s="268">
        <f t="shared" si="19"/>
        <v>0</v>
      </c>
      <c r="G44" s="268">
        <f t="shared" si="10"/>
        <v>0</v>
      </c>
      <c r="H44" s="268">
        <f t="shared" ref="H44:K44" si="20">H27*(H10-H14)</f>
        <v>0</v>
      </c>
      <c r="I44" s="268">
        <f t="shared" si="20"/>
        <v>0</v>
      </c>
      <c r="J44" s="268">
        <f t="shared" si="20"/>
        <v>0</v>
      </c>
      <c r="K44" s="268">
        <f t="shared" si="20"/>
        <v>0</v>
      </c>
      <c r="L44" s="268">
        <f t="shared" si="11"/>
        <v>0</v>
      </c>
      <c r="M44" s="268">
        <f t="shared" ref="M44:P44" si="21">C44+H44</f>
        <v>0</v>
      </c>
      <c r="N44" s="268">
        <f t="shared" si="21"/>
        <v>0</v>
      </c>
      <c r="O44" s="268">
        <f t="shared" si="21"/>
        <v>0</v>
      </c>
      <c r="P44" s="268">
        <f t="shared" si="21"/>
        <v>0</v>
      </c>
      <c r="Q44" s="268">
        <f t="shared" si="12"/>
        <v>0</v>
      </c>
    </row>
    <row r="45" spans="1:17" x14ac:dyDescent="0.25">
      <c r="A45" s="628" t="s">
        <v>374</v>
      </c>
      <c r="B45" s="628"/>
      <c r="C45" s="268">
        <f t="shared" ref="C45:J45" si="22">C46+C49</f>
        <v>0</v>
      </c>
      <c r="D45" s="268">
        <f t="shared" si="22"/>
        <v>0</v>
      </c>
      <c r="E45" s="268">
        <f t="shared" si="22"/>
        <v>0</v>
      </c>
      <c r="F45" s="268">
        <f t="shared" si="22"/>
        <v>0</v>
      </c>
      <c r="G45" s="268">
        <f t="shared" si="22"/>
        <v>0</v>
      </c>
      <c r="H45" s="268">
        <f t="shared" si="22"/>
        <v>0</v>
      </c>
      <c r="I45" s="268">
        <f t="shared" si="22"/>
        <v>0</v>
      </c>
      <c r="J45" s="268">
        <f t="shared" si="22"/>
        <v>0</v>
      </c>
      <c r="K45" s="268">
        <f>SUM(K46,K49)</f>
        <v>0</v>
      </c>
      <c r="L45" s="268">
        <f t="shared" si="11"/>
        <v>0</v>
      </c>
      <c r="M45" s="268">
        <f>M46+M49</f>
        <v>0</v>
      </c>
      <c r="N45" s="268">
        <f>N46+N49</f>
        <v>0</v>
      </c>
      <c r="O45" s="268">
        <f>O46+O49</f>
        <v>0</v>
      </c>
      <c r="P45" s="268">
        <f>P46+P49</f>
        <v>0</v>
      </c>
      <c r="Q45" s="268">
        <f t="shared" si="12"/>
        <v>0</v>
      </c>
    </row>
    <row r="46" spans="1:17" x14ac:dyDescent="0.25">
      <c r="A46" s="630" t="s">
        <v>375</v>
      </c>
      <c r="B46" s="630"/>
      <c r="C46" s="268">
        <f>C47+C48</f>
        <v>0</v>
      </c>
      <c r="D46" s="268">
        <f>D47+D48</f>
        <v>0</v>
      </c>
      <c r="E46" s="268">
        <f>E47+E48</f>
        <v>0</v>
      </c>
      <c r="F46" s="268">
        <f>F47+F48</f>
        <v>0</v>
      </c>
      <c r="G46" s="268">
        <f t="shared" ref="G46:G53" si="23">SUM(C46:F46)</f>
        <v>0</v>
      </c>
      <c r="H46" s="268">
        <f>H47+H48</f>
        <v>0</v>
      </c>
      <c r="I46" s="268">
        <f>I47+I48</f>
        <v>0</v>
      </c>
      <c r="J46" s="268">
        <f>J47+J48</f>
        <v>0</v>
      </c>
      <c r="K46" s="268">
        <f>K47+K48</f>
        <v>0</v>
      </c>
      <c r="L46" s="268">
        <f t="shared" si="11"/>
        <v>0</v>
      </c>
      <c r="M46" s="268">
        <f>M47+M48</f>
        <v>0</v>
      </c>
      <c r="N46" s="268">
        <f>N47+N48</f>
        <v>0</v>
      </c>
      <c r="O46" s="268">
        <f>O47+O48</f>
        <v>0</v>
      </c>
      <c r="P46" s="268">
        <f>P47+P48</f>
        <v>0</v>
      </c>
      <c r="Q46" s="268">
        <f t="shared" si="12"/>
        <v>0</v>
      </c>
    </row>
    <row r="47" spans="1:17" x14ac:dyDescent="0.25">
      <c r="A47" s="629" t="s">
        <v>372</v>
      </c>
      <c r="B47" s="629"/>
      <c r="C47" s="268"/>
      <c r="D47" s="268"/>
      <c r="E47" s="268"/>
      <c r="F47" s="268"/>
      <c r="G47" s="268">
        <f t="shared" si="23"/>
        <v>0</v>
      </c>
      <c r="H47" s="268"/>
      <c r="I47" s="268"/>
      <c r="J47" s="268"/>
      <c r="K47" s="268"/>
      <c r="L47" s="268">
        <f t="shared" si="11"/>
        <v>0</v>
      </c>
      <c r="M47" s="268"/>
      <c r="N47" s="268"/>
      <c r="O47" s="268"/>
      <c r="P47" s="268"/>
      <c r="Q47" s="268">
        <f t="shared" si="12"/>
        <v>0</v>
      </c>
    </row>
    <row r="48" spans="1:17" x14ac:dyDescent="0.25">
      <c r="A48" s="629" t="s">
        <v>373</v>
      </c>
      <c r="B48" s="629"/>
      <c r="C48" s="268">
        <f>C32*C15*6/1000</f>
        <v>0</v>
      </c>
      <c r="D48" s="268">
        <f>D32*D15*6/1000</f>
        <v>0</v>
      </c>
      <c r="E48" s="268">
        <f>E32*E15*6/1000</f>
        <v>0</v>
      </c>
      <c r="F48" s="268">
        <f>F32*F15*6/1000</f>
        <v>0</v>
      </c>
      <c r="G48" s="268">
        <f t="shared" si="23"/>
        <v>0</v>
      </c>
      <c r="H48" s="268">
        <f>H32*H15*6/1000</f>
        <v>0</v>
      </c>
      <c r="I48" s="268">
        <f>I32*I15*6/1000</f>
        <v>0</v>
      </c>
      <c r="J48" s="268">
        <f>J32*J15*6/1000</f>
        <v>0</v>
      </c>
      <c r="K48" s="268">
        <f>K32*K15*6/1000</f>
        <v>0</v>
      </c>
      <c r="L48" s="268">
        <f t="shared" si="11"/>
        <v>0</v>
      </c>
      <c r="M48" s="268">
        <f t="shared" ref="M48:P48" si="24">C48+H48</f>
        <v>0</v>
      </c>
      <c r="N48" s="268">
        <f t="shared" si="24"/>
        <v>0</v>
      </c>
      <c r="O48" s="268">
        <f t="shared" si="24"/>
        <v>0</v>
      </c>
      <c r="P48" s="268">
        <f t="shared" si="24"/>
        <v>0</v>
      </c>
      <c r="Q48" s="268">
        <f t="shared" si="12"/>
        <v>0</v>
      </c>
    </row>
    <row r="49" spans="1:17" x14ac:dyDescent="0.25">
      <c r="A49" s="630" t="s">
        <v>376</v>
      </c>
      <c r="B49" s="630"/>
      <c r="C49" s="268">
        <f>C50+C51</f>
        <v>0</v>
      </c>
      <c r="D49" s="268">
        <f>D50+D51</f>
        <v>0</v>
      </c>
      <c r="E49" s="268">
        <f>E50+E51</f>
        <v>0</v>
      </c>
      <c r="F49" s="268">
        <f>F50+F51</f>
        <v>0</v>
      </c>
      <c r="G49" s="268">
        <f t="shared" si="23"/>
        <v>0</v>
      </c>
      <c r="H49" s="268">
        <f>H50+H51</f>
        <v>0</v>
      </c>
      <c r="I49" s="268">
        <f>I50+I51</f>
        <v>0</v>
      </c>
      <c r="J49" s="268">
        <f>J50+J51</f>
        <v>0</v>
      </c>
      <c r="K49" s="268">
        <f>K50+K51</f>
        <v>0</v>
      </c>
      <c r="L49" s="268">
        <f t="shared" si="11"/>
        <v>0</v>
      </c>
      <c r="M49" s="268">
        <f>M50+M51</f>
        <v>0</v>
      </c>
      <c r="N49" s="268">
        <f>N50+N51</f>
        <v>0</v>
      </c>
      <c r="O49" s="268">
        <f>O50+O51</f>
        <v>0</v>
      </c>
      <c r="P49" s="268">
        <f>P50+P51</f>
        <v>0</v>
      </c>
      <c r="Q49" s="268">
        <f t="shared" si="12"/>
        <v>0</v>
      </c>
    </row>
    <row r="50" spans="1:17" x14ac:dyDescent="0.25">
      <c r="A50" s="629" t="s">
        <v>372</v>
      </c>
      <c r="B50" s="629"/>
      <c r="C50" s="268"/>
      <c r="D50" s="268"/>
      <c r="E50" s="268"/>
      <c r="F50" s="268"/>
      <c r="G50" s="268">
        <f t="shared" si="23"/>
        <v>0</v>
      </c>
      <c r="H50" s="268"/>
      <c r="I50" s="268"/>
      <c r="J50" s="268"/>
      <c r="K50" s="268"/>
      <c r="L50" s="268">
        <f t="shared" si="11"/>
        <v>0</v>
      </c>
      <c r="M50" s="268">
        <f t="shared" ref="M50:P52" si="25">C50+H50</f>
        <v>0</v>
      </c>
      <c r="N50" s="268">
        <f t="shared" si="25"/>
        <v>0</v>
      </c>
      <c r="O50" s="268">
        <f t="shared" si="25"/>
        <v>0</v>
      </c>
      <c r="P50" s="268">
        <f t="shared" si="25"/>
        <v>0</v>
      </c>
      <c r="Q50" s="268">
        <f t="shared" si="12"/>
        <v>0</v>
      </c>
    </row>
    <row r="51" spans="1:17" x14ac:dyDescent="0.25">
      <c r="A51" s="629" t="s">
        <v>373</v>
      </c>
      <c r="B51" s="629"/>
      <c r="C51" s="268">
        <f>C35*C18*6/1000</f>
        <v>0</v>
      </c>
      <c r="D51" s="268">
        <f>D35*D18*6/1000</f>
        <v>0</v>
      </c>
      <c r="E51" s="268">
        <f>E35*E18*6/1000</f>
        <v>0</v>
      </c>
      <c r="F51" s="268">
        <f>F35*F18*6/1000</f>
        <v>0</v>
      </c>
      <c r="G51" s="268">
        <f t="shared" si="23"/>
        <v>0</v>
      </c>
      <c r="H51" s="268">
        <f>H35*H18*6/1000</f>
        <v>0</v>
      </c>
      <c r="I51" s="268">
        <f>I35*I18*6/1000</f>
        <v>0</v>
      </c>
      <c r="J51" s="268">
        <f>J35*J18*6/1000</f>
        <v>0</v>
      </c>
      <c r="K51" s="268">
        <f>K35*K18*6/1000</f>
        <v>0</v>
      </c>
      <c r="L51" s="268">
        <f t="shared" si="11"/>
        <v>0</v>
      </c>
      <c r="M51" s="268">
        <f t="shared" si="25"/>
        <v>0</v>
      </c>
      <c r="N51" s="268">
        <f t="shared" si="25"/>
        <v>0</v>
      </c>
      <c r="O51" s="268">
        <f t="shared" si="25"/>
        <v>0</v>
      </c>
      <c r="P51" s="268">
        <f t="shared" si="25"/>
        <v>0</v>
      </c>
      <c r="Q51" s="268">
        <f t="shared" si="12"/>
        <v>0</v>
      </c>
    </row>
    <row r="52" spans="1:17" x14ac:dyDescent="0.25">
      <c r="A52" s="631" t="s">
        <v>377</v>
      </c>
      <c r="B52" s="631"/>
      <c r="C52" s="268">
        <f>C36*C19</f>
        <v>0</v>
      </c>
      <c r="D52" s="268">
        <f>D36*D19</f>
        <v>0</v>
      </c>
      <c r="E52" s="268">
        <f>E36*E19</f>
        <v>0</v>
      </c>
      <c r="F52" s="268">
        <f>F36*F19</f>
        <v>0</v>
      </c>
      <c r="G52" s="268">
        <f t="shared" si="23"/>
        <v>0</v>
      </c>
      <c r="H52" s="268">
        <f>H36*H19</f>
        <v>0</v>
      </c>
      <c r="I52" s="268">
        <f>I36*I19</f>
        <v>0</v>
      </c>
      <c r="J52" s="268">
        <f>J36*J19</f>
        <v>0</v>
      </c>
      <c r="K52" s="268">
        <f>K36*K19</f>
        <v>0</v>
      </c>
      <c r="L52" s="268">
        <f t="shared" si="11"/>
        <v>0</v>
      </c>
      <c r="M52" s="268">
        <f t="shared" si="25"/>
        <v>0</v>
      </c>
      <c r="N52" s="268">
        <f t="shared" si="25"/>
        <v>0</v>
      </c>
      <c r="O52" s="268">
        <f t="shared" si="25"/>
        <v>0</v>
      </c>
      <c r="P52" s="268">
        <f t="shared" si="25"/>
        <v>0</v>
      </c>
      <c r="Q52" s="268">
        <f t="shared" si="12"/>
        <v>0</v>
      </c>
    </row>
    <row r="53" spans="1:17" x14ac:dyDescent="0.25">
      <c r="A53" s="628" t="s">
        <v>378</v>
      </c>
      <c r="B53" s="628"/>
      <c r="C53" s="268">
        <f>SUM(C39,C42,C52)</f>
        <v>0</v>
      </c>
      <c r="D53" s="268">
        <f>SUM(D39,D42,D52)</f>
        <v>0</v>
      </c>
      <c r="E53" s="268">
        <f>SUM(E39,E42,E52)</f>
        <v>0</v>
      </c>
      <c r="F53" s="268">
        <f>SUM(F39,F42,F52)</f>
        <v>0</v>
      </c>
      <c r="G53" s="268">
        <f t="shared" si="23"/>
        <v>0</v>
      </c>
      <c r="H53" s="268">
        <f>SUM(H39,H42,H52)</f>
        <v>0</v>
      </c>
      <c r="I53" s="268">
        <f>SUM(I39,I42,I52)</f>
        <v>0</v>
      </c>
      <c r="J53" s="268">
        <f>SUM(J39,J42,J52)</f>
        <v>0</v>
      </c>
      <c r="K53" s="268">
        <f>SUM(K39,K42,K52)</f>
        <v>0</v>
      </c>
      <c r="L53" s="268">
        <f t="shared" si="11"/>
        <v>0</v>
      </c>
      <c r="M53" s="268">
        <f>SUM(M39,M42,M52)</f>
        <v>0</v>
      </c>
      <c r="N53" s="268">
        <f>SUM(N39,N42,N52)</f>
        <v>0</v>
      </c>
      <c r="O53" s="268">
        <f>SUM(O39,O42,O52)</f>
        <v>0</v>
      </c>
      <c r="P53" s="268">
        <f>SUM(P39,P42,P52)</f>
        <v>0</v>
      </c>
      <c r="Q53" s="268">
        <f>SUM(M53:P53)</f>
        <v>0</v>
      </c>
    </row>
    <row r="54" spans="1:17" x14ac:dyDescent="0.25">
      <c r="Q54" s="275"/>
    </row>
    <row r="56" spans="1:17" x14ac:dyDescent="0.25">
      <c r="H56" s="158"/>
      <c r="I56" s="158"/>
    </row>
    <row r="57" spans="1:17" x14ac:dyDescent="0.25">
      <c r="D57" s="137" t="s">
        <v>251</v>
      </c>
      <c r="H57" s="159" t="s">
        <v>252</v>
      </c>
      <c r="I57" s="159"/>
    </row>
    <row r="58" spans="1:17" x14ac:dyDescent="0.25">
      <c r="D58" s="153"/>
      <c r="H58" s="158"/>
      <c r="I58" s="158"/>
    </row>
    <row r="59" spans="1:17" x14ac:dyDescent="0.25">
      <c r="A59"/>
      <c r="D59" s="137" t="s">
        <v>253</v>
      </c>
      <c r="H59" s="159" t="s">
        <v>252</v>
      </c>
      <c r="I59"/>
    </row>
  </sheetData>
  <mergeCells count="55">
    <mergeCell ref="A10:B10"/>
    <mergeCell ref="A2:Q2"/>
    <mergeCell ref="A3:B3"/>
    <mergeCell ref="A4:B4"/>
    <mergeCell ref="C4:G4"/>
    <mergeCell ref="H4:L4"/>
    <mergeCell ref="M4:Q4"/>
    <mergeCell ref="A5:B5"/>
    <mergeCell ref="A6:B6"/>
    <mergeCell ref="A7:B7"/>
    <mergeCell ref="A8:B8"/>
    <mergeCell ref="A9:B9"/>
    <mergeCell ref="A22:B22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Q21"/>
    <mergeCell ref="A34:B34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46:B46"/>
    <mergeCell ref="A35:B35"/>
    <mergeCell ref="A36:B36"/>
    <mergeCell ref="A37:B37"/>
    <mergeCell ref="A38:Q38"/>
    <mergeCell ref="A39:B39"/>
    <mergeCell ref="A40:B40"/>
    <mergeCell ref="A41:B41"/>
    <mergeCell ref="A42:B42"/>
    <mergeCell ref="A43:B43"/>
    <mergeCell ref="A44:B44"/>
    <mergeCell ref="A45:B45"/>
    <mergeCell ref="A53:B53"/>
    <mergeCell ref="A47:B47"/>
    <mergeCell ref="A48:B48"/>
    <mergeCell ref="A49:B49"/>
    <mergeCell ref="A50:B50"/>
    <mergeCell ref="A51:B51"/>
    <mergeCell ref="A52:B52"/>
  </mergeCells>
  <pageMargins left="0.7" right="0.7" top="0.75" bottom="0.75" header="0.3" footer="0.3"/>
  <pageSetup paperSize="9" scale="3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9"/>
  <sheetViews>
    <sheetView view="pageBreakPreview" zoomScale="60" zoomScaleNormal="100" workbookViewId="0">
      <selection activeCell="F30" sqref="F30"/>
    </sheetView>
  </sheetViews>
  <sheetFormatPr defaultColWidth="9.140625" defaultRowHeight="15.75" x14ac:dyDescent="0.25"/>
  <cols>
    <col min="1" max="1" width="60" style="285" customWidth="1"/>
    <col min="2" max="2" width="22.42578125" style="285" customWidth="1"/>
    <col min="3" max="3" width="11.42578125" style="275" customWidth="1"/>
    <col min="4" max="4" width="12.7109375" style="275" customWidth="1"/>
    <col min="5" max="5" width="15.5703125" style="275" customWidth="1"/>
    <col min="6" max="6" width="12.28515625" style="285" customWidth="1"/>
    <col min="7" max="7" width="9.5703125" style="285" customWidth="1"/>
    <col min="8" max="8" width="14.28515625" style="285" customWidth="1"/>
    <col min="9" max="9" width="11.42578125" style="275" customWidth="1"/>
    <col min="10" max="10" width="10.42578125" style="275" customWidth="1"/>
    <col min="11" max="11" width="15.5703125" style="275" customWidth="1"/>
    <col min="12" max="12" width="12.28515625" style="275" customWidth="1"/>
    <col min="13" max="13" width="9.5703125" style="275" customWidth="1"/>
    <col min="14" max="14" width="13.7109375" style="275" customWidth="1"/>
    <col min="15" max="16384" width="9.140625" style="275"/>
  </cols>
  <sheetData>
    <row r="1" spans="1:14" x14ac:dyDescent="0.25">
      <c r="N1" s="521" t="s">
        <v>570</v>
      </c>
    </row>
    <row r="2" spans="1:14" x14ac:dyDescent="0.25">
      <c r="A2" s="642" t="s">
        <v>382</v>
      </c>
      <c r="B2" s="642"/>
      <c r="C2" s="642"/>
      <c r="D2" s="642"/>
      <c r="E2" s="642"/>
      <c r="F2" s="642"/>
      <c r="G2" s="642"/>
      <c r="H2" s="642"/>
      <c r="I2" s="642"/>
      <c r="J2" s="642"/>
      <c r="K2" s="642"/>
      <c r="L2" s="642"/>
      <c r="M2" s="642"/>
      <c r="N2" s="642"/>
    </row>
    <row r="3" spans="1:14" s="276" customFormat="1" x14ac:dyDescent="0.25">
      <c r="A3" s="640" t="s">
        <v>383</v>
      </c>
      <c r="B3" s="643" t="s">
        <v>384</v>
      </c>
      <c r="C3" s="646" t="s">
        <v>364</v>
      </c>
      <c r="D3" s="646"/>
      <c r="E3" s="646"/>
      <c r="F3" s="646"/>
      <c r="G3" s="646"/>
      <c r="H3" s="646"/>
      <c r="I3" s="646" t="s">
        <v>365</v>
      </c>
      <c r="J3" s="646"/>
      <c r="K3" s="646"/>
      <c r="L3" s="646"/>
      <c r="M3" s="646"/>
      <c r="N3" s="646"/>
    </row>
    <row r="4" spans="1:14" s="276" customFormat="1" x14ac:dyDescent="0.25">
      <c r="A4" s="640"/>
      <c r="B4" s="644"/>
      <c r="C4" s="646" t="s">
        <v>385</v>
      </c>
      <c r="D4" s="646"/>
      <c r="E4" s="646" t="s">
        <v>386</v>
      </c>
      <c r="F4" s="646"/>
      <c r="G4" s="646"/>
      <c r="H4" s="640" t="s">
        <v>387</v>
      </c>
      <c r="I4" s="646" t="s">
        <v>385</v>
      </c>
      <c r="J4" s="646"/>
      <c r="K4" s="646" t="s">
        <v>386</v>
      </c>
      <c r="L4" s="646"/>
      <c r="M4" s="646"/>
      <c r="N4" s="640" t="s">
        <v>387</v>
      </c>
    </row>
    <row r="5" spans="1:14" s="276" customFormat="1" x14ac:dyDescent="0.25">
      <c r="A5" s="640"/>
      <c r="B5" s="644"/>
      <c r="C5" s="646"/>
      <c r="D5" s="646"/>
      <c r="E5" s="639" t="s">
        <v>388</v>
      </c>
      <c r="F5" s="640" t="s">
        <v>389</v>
      </c>
      <c r="G5" s="640"/>
      <c r="H5" s="640"/>
      <c r="I5" s="646"/>
      <c r="J5" s="646"/>
      <c r="K5" s="639" t="s">
        <v>388</v>
      </c>
      <c r="L5" s="640" t="s">
        <v>389</v>
      </c>
      <c r="M5" s="640"/>
      <c r="N5" s="640"/>
    </row>
    <row r="6" spans="1:14" s="276" customFormat="1" ht="47.25" x14ac:dyDescent="0.25">
      <c r="A6" s="640"/>
      <c r="B6" s="645"/>
      <c r="C6" s="277" t="s">
        <v>390</v>
      </c>
      <c r="D6" s="277" t="s">
        <v>391</v>
      </c>
      <c r="E6" s="639"/>
      <c r="F6" s="278" t="s">
        <v>392</v>
      </c>
      <c r="G6" s="278" t="s">
        <v>393</v>
      </c>
      <c r="H6" s="640"/>
      <c r="I6" s="277" t="s">
        <v>390</v>
      </c>
      <c r="J6" s="277" t="s">
        <v>391</v>
      </c>
      <c r="K6" s="639"/>
      <c r="L6" s="278" t="s">
        <v>392</v>
      </c>
      <c r="M6" s="278" t="s">
        <v>393</v>
      </c>
      <c r="N6" s="640"/>
    </row>
    <row r="7" spans="1:14" x14ac:dyDescent="0.25">
      <c r="A7" s="279" t="s">
        <v>394</v>
      </c>
      <c r="B7" s="280" t="s">
        <v>388</v>
      </c>
      <c r="C7" s="281">
        <v>0</v>
      </c>
      <c r="D7" s="281">
        <v>0</v>
      </c>
      <c r="E7" s="267"/>
      <c r="F7" s="267"/>
      <c r="G7" s="267"/>
      <c r="H7" s="268">
        <f>C7*E7*(B7="Одноставочный")+(F7*D7*6/1000+C7*G7)*(B7="Двуставочный")</f>
        <v>0</v>
      </c>
      <c r="I7" s="281">
        <v>0</v>
      </c>
      <c r="J7" s="281">
        <v>0</v>
      </c>
      <c r="K7" s="267"/>
      <c r="L7" s="267"/>
      <c r="M7" s="267"/>
      <c r="N7" s="268">
        <f>I7*K7*(B7="Одноставочный")+(L7*J7*6/1000+I7*M7)*(H7="Двуставочный")</f>
        <v>0</v>
      </c>
    </row>
    <row r="8" spans="1:14" x14ac:dyDescent="0.25">
      <c r="A8" s="279" t="s">
        <v>395</v>
      </c>
      <c r="B8" s="280" t="s">
        <v>388</v>
      </c>
      <c r="C8" s="281">
        <v>0</v>
      </c>
      <c r="D8" s="281">
        <v>0</v>
      </c>
      <c r="E8" s="267"/>
      <c r="F8" s="267"/>
      <c r="G8" s="267"/>
      <c r="H8" s="268">
        <f t="shared" ref="H8:H33" si="0">C8*E8*(B8="Одноставочный")+(F8*D8*6/1000+C8*G8)*(B8="Двуставочный")</f>
        <v>0</v>
      </c>
      <c r="I8" s="281">
        <v>0</v>
      </c>
      <c r="J8" s="281">
        <v>0</v>
      </c>
      <c r="K8" s="267"/>
      <c r="L8" s="267"/>
      <c r="M8" s="267"/>
      <c r="N8" s="268">
        <f t="shared" ref="N8:N33" si="1">I8*K8*(B8="Одноставочный")+(L8*J8*6/1000+I8*M8)*(H8="Двуставочный")</f>
        <v>0</v>
      </c>
    </row>
    <row r="9" spans="1:14" x14ac:dyDescent="0.25">
      <c r="A9" s="279" t="s">
        <v>396</v>
      </c>
      <c r="B9" s="280" t="s">
        <v>388</v>
      </c>
      <c r="C9" s="281">
        <v>0</v>
      </c>
      <c r="D9" s="281">
        <v>0</v>
      </c>
      <c r="E9" s="267"/>
      <c r="F9" s="267"/>
      <c r="G9" s="267"/>
      <c r="H9" s="268">
        <f t="shared" si="0"/>
        <v>0</v>
      </c>
      <c r="I9" s="281">
        <v>0</v>
      </c>
      <c r="J9" s="281">
        <v>0</v>
      </c>
      <c r="K9" s="267"/>
      <c r="L9" s="267"/>
      <c r="M9" s="267"/>
      <c r="N9" s="268">
        <f t="shared" si="1"/>
        <v>0</v>
      </c>
    </row>
    <row r="10" spans="1:14" x14ac:dyDescent="0.25">
      <c r="A10" s="279" t="s">
        <v>397</v>
      </c>
      <c r="B10" s="280" t="s">
        <v>388</v>
      </c>
      <c r="C10" s="281">
        <v>0</v>
      </c>
      <c r="D10" s="281">
        <v>0</v>
      </c>
      <c r="E10" s="267"/>
      <c r="F10" s="267"/>
      <c r="G10" s="267"/>
      <c r="H10" s="268">
        <f t="shared" si="0"/>
        <v>0</v>
      </c>
      <c r="I10" s="281">
        <v>0</v>
      </c>
      <c r="J10" s="281">
        <v>0</v>
      </c>
      <c r="K10" s="267"/>
      <c r="L10" s="267"/>
      <c r="M10" s="267"/>
      <c r="N10" s="268">
        <f t="shared" si="1"/>
        <v>0</v>
      </c>
    </row>
    <row r="11" spans="1:14" ht="31.5" x14ac:dyDescent="0.25">
      <c r="A11" s="279" t="s">
        <v>398</v>
      </c>
      <c r="B11" s="280" t="s">
        <v>388</v>
      </c>
      <c r="C11" s="281">
        <v>0</v>
      </c>
      <c r="D11" s="281">
        <v>1.142034990791897E-3</v>
      </c>
      <c r="E11" s="267"/>
      <c r="F11" s="267"/>
      <c r="G11" s="267"/>
      <c r="H11" s="268">
        <f t="shared" si="0"/>
        <v>0</v>
      </c>
      <c r="I11" s="281">
        <v>0</v>
      </c>
      <c r="J11" s="281">
        <v>2.1693840579710146E-3</v>
      </c>
      <c r="K11" s="267"/>
      <c r="L11" s="267"/>
      <c r="M11" s="267"/>
      <c r="N11" s="268">
        <f t="shared" si="1"/>
        <v>0</v>
      </c>
    </row>
    <row r="12" spans="1:14" x14ac:dyDescent="0.25">
      <c r="A12" s="279" t="s">
        <v>399</v>
      </c>
      <c r="B12" s="280" t="s">
        <v>388</v>
      </c>
      <c r="C12" s="281">
        <v>0</v>
      </c>
      <c r="D12" s="281">
        <v>0</v>
      </c>
      <c r="E12" s="267"/>
      <c r="F12" s="267"/>
      <c r="G12" s="267"/>
      <c r="H12" s="268">
        <f t="shared" si="0"/>
        <v>0</v>
      </c>
      <c r="I12" s="281">
        <v>0</v>
      </c>
      <c r="J12" s="281">
        <v>0</v>
      </c>
      <c r="K12" s="267"/>
      <c r="L12" s="267"/>
      <c r="M12" s="267"/>
      <c r="N12" s="268">
        <f t="shared" si="1"/>
        <v>0</v>
      </c>
    </row>
    <row r="13" spans="1:14" ht="63" x14ac:dyDescent="0.25">
      <c r="A13" s="279" t="s">
        <v>400</v>
      </c>
      <c r="B13" s="280" t="s">
        <v>388</v>
      </c>
      <c r="C13" s="282">
        <v>0</v>
      </c>
      <c r="D13" s="281">
        <v>0</v>
      </c>
      <c r="E13" s="267"/>
      <c r="F13" s="267"/>
      <c r="G13" s="267"/>
      <c r="H13" s="268">
        <f t="shared" si="0"/>
        <v>0</v>
      </c>
      <c r="I13" s="281">
        <v>0</v>
      </c>
      <c r="J13" s="281">
        <v>0</v>
      </c>
      <c r="K13" s="267"/>
      <c r="L13" s="267"/>
      <c r="M13" s="267"/>
      <c r="N13" s="268">
        <f t="shared" si="1"/>
        <v>0</v>
      </c>
    </row>
    <row r="14" spans="1:14" ht="31.5" x14ac:dyDescent="0.25">
      <c r="A14" s="279" t="s">
        <v>401</v>
      </c>
      <c r="B14" s="280" t="s">
        <v>388</v>
      </c>
      <c r="C14" s="281">
        <v>0</v>
      </c>
      <c r="D14" s="281">
        <v>0</v>
      </c>
      <c r="E14" s="267"/>
      <c r="F14" s="267"/>
      <c r="G14" s="267"/>
      <c r="H14" s="268">
        <f t="shared" si="0"/>
        <v>0</v>
      </c>
      <c r="I14" s="281">
        <v>0</v>
      </c>
      <c r="J14" s="281">
        <v>0</v>
      </c>
      <c r="K14" s="267"/>
      <c r="L14" s="267"/>
      <c r="M14" s="267"/>
      <c r="N14" s="268">
        <f t="shared" si="1"/>
        <v>0</v>
      </c>
    </row>
    <row r="15" spans="1:14" ht="31.5" x14ac:dyDescent="0.25">
      <c r="A15" s="279" t="s">
        <v>402</v>
      </c>
      <c r="B15" s="280" t="s">
        <v>388</v>
      </c>
      <c r="C15" s="281">
        <v>0</v>
      </c>
      <c r="D15" s="281">
        <v>0</v>
      </c>
      <c r="E15" s="267"/>
      <c r="F15" s="267"/>
      <c r="G15" s="267"/>
      <c r="H15" s="268">
        <f t="shared" si="0"/>
        <v>0</v>
      </c>
      <c r="I15" s="281">
        <v>0</v>
      </c>
      <c r="J15" s="281">
        <v>0</v>
      </c>
      <c r="K15" s="267"/>
      <c r="L15" s="267"/>
      <c r="M15" s="267"/>
      <c r="N15" s="268">
        <f t="shared" si="1"/>
        <v>0</v>
      </c>
    </row>
    <row r="16" spans="1:14" ht="31.5" x14ac:dyDescent="0.25">
      <c r="A16" s="279" t="s">
        <v>403</v>
      </c>
      <c r="B16" s="280" t="s">
        <v>388</v>
      </c>
      <c r="C16" s="281">
        <v>0</v>
      </c>
      <c r="D16" s="281">
        <v>0</v>
      </c>
      <c r="E16" s="267"/>
      <c r="F16" s="267"/>
      <c r="G16" s="267"/>
      <c r="H16" s="268">
        <f t="shared" si="0"/>
        <v>0</v>
      </c>
      <c r="I16" s="281">
        <v>0</v>
      </c>
      <c r="J16" s="281">
        <v>0</v>
      </c>
      <c r="K16" s="267"/>
      <c r="L16" s="267"/>
      <c r="M16" s="267"/>
      <c r="N16" s="268">
        <f t="shared" si="1"/>
        <v>0</v>
      </c>
    </row>
    <row r="17" spans="1:14" x14ac:dyDescent="0.25">
      <c r="A17" s="279" t="s">
        <v>404</v>
      </c>
      <c r="B17" s="280" t="s">
        <v>388</v>
      </c>
      <c r="C17" s="281">
        <v>0</v>
      </c>
      <c r="D17" s="281">
        <v>0</v>
      </c>
      <c r="E17" s="267"/>
      <c r="F17" s="267"/>
      <c r="G17" s="267"/>
      <c r="H17" s="268">
        <f t="shared" si="0"/>
        <v>0</v>
      </c>
      <c r="I17" s="281">
        <v>0</v>
      </c>
      <c r="J17" s="281">
        <v>0</v>
      </c>
      <c r="K17" s="267"/>
      <c r="L17" s="267"/>
      <c r="M17" s="267"/>
      <c r="N17" s="268">
        <f t="shared" si="1"/>
        <v>0</v>
      </c>
    </row>
    <row r="18" spans="1:14" x14ac:dyDescent="0.25">
      <c r="A18" s="279" t="s">
        <v>405</v>
      </c>
      <c r="B18" s="280" t="s">
        <v>388</v>
      </c>
      <c r="C18" s="281">
        <v>0</v>
      </c>
      <c r="D18" s="281">
        <v>0</v>
      </c>
      <c r="E18" s="267"/>
      <c r="F18" s="267"/>
      <c r="G18" s="267"/>
      <c r="H18" s="268">
        <f t="shared" si="0"/>
        <v>0</v>
      </c>
      <c r="I18" s="281">
        <v>0</v>
      </c>
      <c r="J18" s="281">
        <v>0</v>
      </c>
      <c r="K18" s="267"/>
      <c r="L18" s="267"/>
      <c r="M18" s="267"/>
      <c r="N18" s="268">
        <f t="shared" si="1"/>
        <v>0</v>
      </c>
    </row>
    <row r="19" spans="1:14" ht="47.25" x14ac:dyDescent="0.25">
      <c r="A19" s="279" t="s">
        <v>406</v>
      </c>
      <c r="B19" s="280" t="s">
        <v>388</v>
      </c>
      <c r="C19" s="281">
        <v>0</v>
      </c>
      <c r="D19" s="281">
        <v>0</v>
      </c>
      <c r="E19" s="267"/>
      <c r="F19" s="267"/>
      <c r="G19" s="267"/>
      <c r="H19" s="268">
        <f t="shared" si="0"/>
        <v>0</v>
      </c>
      <c r="I19" s="281">
        <v>0</v>
      </c>
      <c r="J19" s="281">
        <v>0</v>
      </c>
      <c r="K19" s="267"/>
      <c r="L19" s="267"/>
      <c r="M19" s="267"/>
      <c r="N19" s="268">
        <f t="shared" si="1"/>
        <v>0</v>
      </c>
    </row>
    <row r="20" spans="1:14" ht="47.25" x14ac:dyDescent="0.25">
      <c r="A20" s="279" t="s">
        <v>407</v>
      </c>
      <c r="B20" s="280" t="s">
        <v>388</v>
      </c>
      <c r="C20" s="281">
        <v>0</v>
      </c>
      <c r="D20" s="281">
        <v>0</v>
      </c>
      <c r="E20" s="267"/>
      <c r="F20" s="267"/>
      <c r="G20" s="267"/>
      <c r="H20" s="268">
        <f t="shared" si="0"/>
        <v>0</v>
      </c>
      <c r="I20" s="281">
        <v>0</v>
      </c>
      <c r="J20" s="281">
        <v>0</v>
      </c>
      <c r="K20" s="267"/>
      <c r="L20" s="267"/>
      <c r="M20" s="267"/>
      <c r="N20" s="268">
        <f t="shared" si="1"/>
        <v>0</v>
      </c>
    </row>
    <row r="21" spans="1:14" x14ac:dyDescent="0.25">
      <c r="A21" s="279" t="s">
        <v>408</v>
      </c>
      <c r="B21" s="280" t="s">
        <v>388</v>
      </c>
      <c r="C21" s="281">
        <v>0</v>
      </c>
      <c r="D21" s="281">
        <v>0</v>
      </c>
      <c r="E21" s="267"/>
      <c r="F21" s="267"/>
      <c r="G21" s="267"/>
      <c r="H21" s="268">
        <f t="shared" si="0"/>
        <v>0</v>
      </c>
      <c r="I21" s="281">
        <v>0</v>
      </c>
      <c r="J21" s="281">
        <v>0</v>
      </c>
      <c r="K21" s="267"/>
      <c r="L21" s="267"/>
      <c r="M21" s="267"/>
      <c r="N21" s="268">
        <f t="shared" si="1"/>
        <v>0</v>
      </c>
    </row>
    <row r="22" spans="1:14" ht="31.5" x14ac:dyDescent="0.25">
      <c r="A22" s="279" t="s">
        <v>409</v>
      </c>
      <c r="B22" s="280" t="s">
        <v>388</v>
      </c>
      <c r="C22" s="281">
        <v>0</v>
      </c>
      <c r="D22" s="281">
        <v>0</v>
      </c>
      <c r="E22" s="267"/>
      <c r="F22" s="267"/>
      <c r="G22" s="267"/>
      <c r="H22" s="268">
        <f t="shared" si="0"/>
        <v>0</v>
      </c>
      <c r="I22" s="281">
        <v>0</v>
      </c>
      <c r="J22" s="281">
        <v>0</v>
      </c>
      <c r="K22" s="267"/>
      <c r="L22" s="267"/>
      <c r="M22" s="267"/>
      <c r="N22" s="283">
        <f t="shared" si="1"/>
        <v>0</v>
      </c>
    </row>
    <row r="23" spans="1:14" ht="31.5" x14ac:dyDescent="0.25">
      <c r="A23" s="279" t="s">
        <v>410</v>
      </c>
      <c r="B23" s="280" t="s">
        <v>388</v>
      </c>
      <c r="C23" s="281">
        <v>0</v>
      </c>
      <c r="D23" s="281">
        <v>0</v>
      </c>
      <c r="E23" s="267"/>
      <c r="F23" s="267"/>
      <c r="G23" s="267"/>
      <c r="H23" s="268">
        <f t="shared" si="0"/>
        <v>0</v>
      </c>
      <c r="I23" s="281">
        <v>0</v>
      </c>
      <c r="J23" s="281">
        <v>0</v>
      </c>
      <c r="K23" s="267"/>
      <c r="L23" s="267"/>
      <c r="M23" s="267"/>
      <c r="N23" s="268">
        <f t="shared" si="1"/>
        <v>0</v>
      </c>
    </row>
    <row r="24" spans="1:14" ht="31.5" x14ac:dyDescent="0.25">
      <c r="A24" s="279" t="s">
        <v>411</v>
      </c>
      <c r="B24" s="280" t="s">
        <v>388</v>
      </c>
      <c r="C24" s="281">
        <v>0</v>
      </c>
      <c r="D24" s="281">
        <v>0</v>
      </c>
      <c r="E24" s="267"/>
      <c r="F24" s="267"/>
      <c r="G24" s="267"/>
      <c r="H24" s="268">
        <f t="shared" si="0"/>
        <v>0</v>
      </c>
      <c r="I24" s="281">
        <v>0</v>
      </c>
      <c r="J24" s="281">
        <v>0</v>
      </c>
      <c r="K24" s="267"/>
      <c r="L24" s="267"/>
      <c r="M24" s="267"/>
      <c r="N24" s="268">
        <f t="shared" si="1"/>
        <v>0</v>
      </c>
    </row>
    <row r="25" spans="1:14" x14ac:dyDescent="0.25">
      <c r="A25" s="279" t="s">
        <v>412</v>
      </c>
      <c r="B25" s="280" t="s">
        <v>388</v>
      </c>
      <c r="C25" s="281">
        <v>0</v>
      </c>
      <c r="D25" s="281">
        <v>0</v>
      </c>
      <c r="E25" s="267"/>
      <c r="F25" s="267"/>
      <c r="G25" s="267"/>
      <c r="H25" s="268">
        <f t="shared" si="0"/>
        <v>0</v>
      </c>
      <c r="I25" s="281">
        <v>0</v>
      </c>
      <c r="J25" s="281">
        <v>0</v>
      </c>
      <c r="K25" s="267"/>
      <c r="L25" s="267"/>
      <c r="M25" s="267"/>
      <c r="N25" s="268">
        <f t="shared" si="1"/>
        <v>0</v>
      </c>
    </row>
    <row r="26" spans="1:14" ht="31.5" x14ac:dyDescent="0.25">
      <c r="A26" s="279" t="s">
        <v>413</v>
      </c>
      <c r="B26" s="280" t="s">
        <v>388</v>
      </c>
      <c r="C26" s="281">
        <v>0</v>
      </c>
      <c r="D26" s="281">
        <v>0</v>
      </c>
      <c r="E26" s="267"/>
      <c r="F26" s="267"/>
      <c r="G26" s="267"/>
      <c r="H26" s="268">
        <f t="shared" si="0"/>
        <v>0</v>
      </c>
      <c r="I26" s="281">
        <v>0</v>
      </c>
      <c r="J26" s="281">
        <v>0</v>
      </c>
      <c r="K26" s="267"/>
      <c r="L26" s="267"/>
      <c r="M26" s="267"/>
      <c r="N26" s="268">
        <f t="shared" si="1"/>
        <v>0</v>
      </c>
    </row>
    <row r="27" spans="1:14" ht="47.25" x14ac:dyDescent="0.25">
      <c r="A27" s="279" t="s">
        <v>414</v>
      </c>
      <c r="B27" s="280" t="s">
        <v>388</v>
      </c>
      <c r="C27" s="281">
        <v>0</v>
      </c>
      <c r="D27" s="281">
        <v>0</v>
      </c>
      <c r="E27" s="267"/>
      <c r="F27" s="267"/>
      <c r="G27" s="267"/>
      <c r="H27" s="268">
        <f t="shared" si="0"/>
        <v>0</v>
      </c>
      <c r="I27" s="281">
        <v>0</v>
      </c>
      <c r="J27" s="281">
        <v>0</v>
      </c>
      <c r="K27" s="267"/>
      <c r="L27" s="267"/>
      <c r="M27" s="267"/>
      <c r="N27" s="268">
        <f t="shared" si="1"/>
        <v>0</v>
      </c>
    </row>
    <row r="28" spans="1:14" ht="31.5" x14ac:dyDescent="0.25">
      <c r="A28" s="279" t="s">
        <v>415</v>
      </c>
      <c r="B28" s="280" t="s">
        <v>388</v>
      </c>
      <c r="C28" s="281">
        <v>0</v>
      </c>
      <c r="D28" s="281">
        <v>0</v>
      </c>
      <c r="E28" s="267"/>
      <c r="F28" s="267"/>
      <c r="G28" s="267"/>
      <c r="H28" s="268">
        <f t="shared" si="0"/>
        <v>0</v>
      </c>
      <c r="I28" s="281">
        <v>0</v>
      </c>
      <c r="J28" s="281">
        <v>0</v>
      </c>
      <c r="K28" s="267"/>
      <c r="L28" s="267"/>
      <c r="M28" s="267"/>
      <c r="N28" s="268">
        <f t="shared" si="1"/>
        <v>0</v>
      </c>
    </row>
    <row r="29" spans="1:14" x14ac:dyDescent="0.25">
      <c r="A29" s="279" t="s">
        <v>416</v>
      </c>
      <c r="B29" s="280" t="s">
        <v>388</v>
      </c>
      <c r="C29" s="281">
        <v>0</v>
      </c>
      <c r="D29" s="281">
        <v>0</v>
      </c>
      <c r="E29" s="267"/>
      <c r="F29" s="267"/>
      <c r="G29" s="267"/>
      <c r="H29" s="268">
        <f t="shared" si="0"/>
        <v>0</v>
      </c>
      <c r="I29" s="281">
        <v>0</v>
      </c>
      <c r="J29" s="281">
        <v>0</v>
      </c>
      <c r="K29" s="267"/>
      <c r="L29" s="267"/>
      <c r="M29" s="267"/>
      <c r="N29" s="268">
        <f t="shared" si="1"/>
        <v>0</v>
      </c>
    </row>
    <row r="30" spans="1:14" x14ac:dyDescent="0.25">
      <c r="A30" s="279" t="s">
        <v>417</v>
      </c>
      <c r="B30" s="280" t="s">
        <v>388</v>
      </c>
      <c r="C30" s="281">
        <v>0</v>
      </c>
      <c r="D30" s="281">
        <v>0</v>
      </c>
      <c r="E30" s="267"/>
      <c r="F30" s="267"/>
      <c r="G30" s="267"/>
      <c r="H30" s="268">
        <f t="shared" si="0"/>
        <v>0</v>
      </c>
      <c r="I30" s="281">
        <v>0</v>
      </c>
      <c r="J30" s="281">
        <v>0</v>
      </c>
      <c r="K30" s="267"/>
      <c r="L30" s="267"/>
      <c r="M30" s="267"/>
      <c r="N30" s="268">
        <f t="shared" si="1"/>
        <v>0</v>
      </c>
    </row>
    <row r="31" spans="1:14" x14ac:dyDescent="0.25">
      <c r="A31" s="279" t="s">
        <v>418</v>
      </c>
      <c r="B31" s="280" t="s">
        <v>388</v>
      </c>
      <c r="C31" s="281">
        <v>0</v>
      </c>
      <c r="D31" s="281">
        <v>0</v>
      </c>
      <c r="E31" s="267"/>
      <c r="F31" s="267"/>
      <c r="G31" s="267"/>
      <c r="H31" s="268">
        <f t="shared" si="0"/>
        <v>0</v>
      </c>
      <c r="I31" s="281">
        <v>0</v>
      </c>
      <c r="J31" s="281">
        <v>0</v>
      </c>
      <c r="K31" s="267"/>
      <c r="L31" s="267"/>
      <c r="M31" s="267"/>
      <c r="N31" s="268">
        <f t="shared" si="1"/>
        <v>0</v>
      </c>
    </row>
    <row r="32" spans="1:14" x14ac:dyDescent="0.25">
      <c r="A32" s="279" t="s">
        <v>419</v>
      </c>
      <c r="B32" s="280" t="s">
        <v>388</v>
      </c>
      <c r="C32" s="281">
        <v>0</v>
      </c>
      <c r="D32" s="281">
        <v>0</v>
      </c>
      <c r="E32" s="267"/>
      <c r="F32" s="267"/>
      <c r="G32" s="267"/>
      <c r="H32" s="268">
        <f t="shared" si="0"/>
        <v>0</v>
      </c>
      <c r="I32" s="281">
        <v>0</v>
      </c>
      <c r="J32" s="281">
        <v>0</v>
      </c>
      <c r="K32" s="267"/>
      <c r="L32" s="267"/>
      <c r="M32" s="267"/>
      <c r="N32" s="268">
        <f t="shared" si="1"/>
        <v>0</v>
      </c>
    </row>
    <row r="33" spans="1:14" x14ac:dyDescent="0.25">
      <c r="A33" s="279" t="s">
        <v>420</v>
      </c>
      <c r="B33" s="280" t="s">
        <v>388</v>
      </c>
      <c r="C33" s="281">
        <v>0</v>
      </c>
      <c r="D33" s="281">
        <v>0</v>
      </c>
      <c r="E33" s="267"/>
      <c r="F33" s="267"/>
      <c r="G33" s="267"/>
      <c r="H33" s="268">
        <f t="shared" si="0"/>
        <v>0</v>
      </c>
      <c r="I33" s="281">
        <v>0</v>
      </c>
      <c r="J33" s="281">
        <v>0</v>
      </c>
      <c r="K33" s="267"/>
      <c r="L33" s="267"/>
      <c r="M33" s="267"/>
      <c r="N33" s="268">
        <f t="shared" si="1"/>
        <v>0</v>
      </c>
    </row>
    <row r="34" spans="1:14" x14ac:dyDescent="0.25">
      <c r="A34" s="279" t="s">
        <v>378</v>
      </c>
      <c r="B34" s="279"/>
      <c r="C34" s="271">
        <f>SUM(C7:C33)</f>
        <v>0</v>
      </c>
      <c r="D34" s="268">
        <f>SUM(D7:D33)</f>
        <v>1.142034990791897E-3</v>
      </c>
      <c r="E34" s="268"/>
      <c r="F34" s="268"/>
      <c r="G34" s="268"/>
      <c r="H34" s="268">
        <f>SUM(H7:H33)</f>
        <v>0</v>
      </c>
      <c r="I34" s="271">
        <f>SUM(I7:I33)</f>
        <v>0</v>
      </c>
      <c r="J34" s="268">
        <f>SUM(J7:J33)</f>
        <v>2.1693840579710146E-3</v>
      </c>
      <c r="K34" s="268"/>
      <c r="L34" s="268"/>
      <c r="M34" s="268"/>
      <c r="N34" s="268">
        <f>SUM(N7:N33)</f>
        <v>0</v>
      </c>
    </row>
    <row r="35" spans="1:14" x14ac:dyDescent="0.25">
      <c r="A35" s="279" t="s">
        <v>421</v>
      </c>
      <c r="B35" s="279"/>
      <c r="C35" s="268"/>
      <c r="D35" s="268"/>
      <c r="E35" s="268">
        <f>SUMPRODUCT(C7:C33,E7:E33*(((C7:C33&gt;0)*(E7:E33&gt;0))))</f>
        <v>0</v>
      </c>
      <c r="F35" s="641">
        <f>SUMPRODUCT(F7:F33,D7:D33*6*(((F7:F33&gt;0)*(D7:D33&gt;0))))+SUMPRODUCT(C7:C33,G7:G33*(((C7:C33&gt;0)*(G7:G33&gt;0))))</f>
        <v>0</v>
      </c>
      <c r="G35" s="641"/>
      <c r="H35" s="284">
        <f>SUMIF(H7:H33,"&gt;0",H7:H33)</f>
        <v>0</v>
      </c>
      <c r="I35" s="268"/>
      <c r="J35" s="268"/>
      <c r="K35" s="268">
        <f>SUMPRODUCT(I7:I33,K7:K33*(((I7:I33&gt;0)*(K7:K33&gt;0))))</f>
        <v>0</v>
      </c>
      <c r="L35" s="641">
        <f>SUMPRODUCT(L7:L33,J7:J33*6*(((J7:J33&gt;0)*(L7:L33&gt;0))))+SUMPRODUCT(I7:I33,M7:M33*(((I7:I33&gt;0)*(M7:M33&gt;0))))</f>
        <v>0</v>
      </c>
      <c r="M35" s="641"/>
      <c r="N35" s="284">
        <f>SUMIF(N7:N33,"&gt;0",N7:N33)</f>
        <v>0</v>
      </c>
    </row>
    <row r="37" spans="1:14" x14ac:dyDescent="0.25">
      <c r="B37" s="137" t="s">
        <v>251</v>
      </c>
      <c r="C37" s="264"/>
      <c r="D37" s="264"/>
      <c r="E37" s="264"/>
      <c r="F37" s="159" t="s">
        <v>252</v>
      </c>
      <c r="G37" s="159"/>
      <c r="H37" s="264"/>
    </row>
    <row r="38" spans="1:14" x14ac:dyDescent="0.25">
      <c r="B38" s="153"/>
      <c r="C38" s="264"/>
      <c r="D38" s="264"/>
      <c r="E38" s="264"/>
      <c r="F38" s="158"/>
      <c r="G38" s="158"/>
      <c r="H38" s="264"/>
    </row>
    <row r="39" spans="1:14" x14ac:dyDescent="0.25">
      <c r="B39" s="137" t="s">
        <v>253</v>
      </c>
      <c r="C39" s="264"/>
      <c r="D39" s="264"/>
      <c r="E39" s="264"/>
      <c r="F39" s="159" t="s">
        <v>252</v>
      </c>
      <c r="G39"/>
      <c r="H39" s="264"/>
    </row>
  </sheetData>
  <mergeCells count="17">
    <mergeCell ref="F5:G5"/>
    <mergeCell ref="K5:K6"/>
    <mergeCell ref="L5:M5"/>
    <mergeCell ref="F35:G35"/>
    <mergeCell ref="L35:M35"/>
    <mergeCell ref="A2:N2"/>
    <mergeCell ref="A3:A6"/>
    <mergeCell ref="B3:B6"/>
    <mergeCell ref="C3:H3"/>
    <mergeCell ref="I3:N3"/>
    <mergeCell ref="C4:D5"/>
    <mergeCell ref="E4:G4"/>
    <mergeCell ref="H4:H6"/>
    <mergeCell ref="I4:J5"/>
    <mergeCell ref="K4:M4"/>
    <mergeCell ref="N4:N6"/>
    <mergeCell ref="E5:E6"/>
  </mergeCells>
  <dataValidations count="1">
    <dataValidation type="list" allowBlank="1" showInputMessage="1" showErrorMessage="1" errorTitle="Неверное значение" error="Значение должно быть выбрано из списка" sqref="B7:B33" xr:uid="{00000000-0002-0000-0700-000000000000}">
      <formula1>"Одноставочный,Двуставочный"</formula1>
    </dataValidation>
  </dataValidations>
  <pageMargins left="0.7" right="0.7" top="0.75" bottom="0.75" header="0.3" footer="0.3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10</vt:i4>
      </vt:variant>
    </vt:vector>
  </HeadingPairs>
  <TitlesOfParts>
    <vt:vector size="21" baseType="lpstr">
      <vt:lpstr>таб 1</vt:lpstr>
      <vt:lpstr>таб 2</vt:lpstr>
      <vt:lpstr>таб 3</vt:lpstr>
      <vt:lpstr>таб 4</vt:lpstr>
      <vt:lpstr>таб 5</vt:lpstr>
      <vt:lpstr>таб 6</vt:lpstr>
      <vt:lpstr>таб 7</vt:lpstr>
      <vt:lpstr>таб 8</vt:lpstr>
      <vt:lpstr>таб 9</vt:lpstr>
      <vt:lpstr>таб 10</vt:lpstr>
      <vt:lpstr>таб 11</vt:lpstr>
      <vt:lpstr>'таб 1'!Область_печати</vt:lpstr>
      <vt:lpstr>'таб 10'!Область_печати</vt:lpstr>
      <vt:lpstr>'таб 11'!Область_печати</vt:lpstr>
      <vt:lpstr>'таб 3'!Область_печати</vt:lpstr>
      <vt:lpstr>'таб 4'!Область_печати</vt:lpstr>
      <vt:lpstr>'таб 5'!Область_печати</vt:lpstr>
      <vt:lpstr>'таб 6'!Область_печати</vt:lpstr>
      <vt:lpstr>'таб 7'!Область_печати</vt:lpstr>
      <vt:lpstr>'таб 8'!Область_печати</vt:lpstr>
      <vt:lpstr>'таб 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 Маркова</dc:creator>
  <cp:lastModifiedBy>Эдуард Гусельщиков</cp:lastModifiedBy>
  <cp:lastPrinted>2021-04-01T05:07:47Z</cp:lastPrinted>
  <dcterms:created xsi:type="dcterms:W3CDTF">2015-06-05T18:19:34Z</dcterms:created>
  <dcterms:modified xsi:type="dcterms:W3CDTF">2021-04-02T09:52:00Z</dcterms:modified>
</cp:coreProperties>
</file>